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a\Desktop\CCC-CP-2026-0002\"/>
    </mc:Choice>
  </mc:AlternateContent>
  <bookViews>
    <workbookView xWindow="0" yWindow="0" windowWidth="21600" windowHeight="9735" tabRatio="692" activeTab="2"/>
  </bookViews>
  <sheets>
    <sheet name="Mezcla (2)" sheetId="10" r:id="rId1"/>
    <sheet name=" Presupuesto Cancha" sheetId="1" r:id="rId2"/>
    <sheet name="Analisis H.A.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'Analisis H.A.'!$A$3:$F$144</definedName>
    <definedName name="_xlnm._FilterDatabase" localSheetId="0" hidden="1">'Mezcla (2)'!$A$4:$G$173</definedName>
    <definedName name="_xlnm.Print_Area" localSheetId="1">' Presupuesto Cancha'!$A$1:$H$166</definedName>
    <definedName name="_xlnm.Print_Area" localSheetId="2">'Analisis H.A.'!$A$1:$J$135</definedName>
    <definedName name="FE">'[1]med.mov.de tierras2'!$D$12</definedName>
    <definedName name="gabinetesandiroba">[2]INSUMOS!$F$303</definedName>
    <definedName name="_hor210">'[3]anal term'!$G$1512</definedName>
    <definedName name="imocolocjuntas">[2]INSUMOS!$F$261</definedName>
    <definedName name="ITBIS">[4]Insumos!$G$2</definedName>
    <definedName name="pd">#REF!</definedName>
    <definedName name="PPD">'[6]med.mov.de tierras'!$D$6</definedName>
    <definedName name="TASA">[7]Insumos!$H$2</definedName>
    <definedName name="_xlnm.Print_Titles" localSheetId="1">' Presupuesto Cancha'!$1:$8</definedName>
    <definedName name="_xlnm.Print_Titles" localSheetId="2">'Analisis H.A.'!$3:$7</definedName>
    <definedName name="VALORM">#REF!</definedName>
    <definedName name="VALORT">#REF!</definedName>
    <definedName name="VALORV">#REF!</definedName>
    <definedName name="VP">[1]analisis1!#REF!</definedName>
  </definedNames>
  <calcPr calcId="152511" fullCalcOnLoad="1"/>
</workbook>
</file>

<file path=xl/calcChain.xml><?xml version="1.0" encoding="utf-8"?>
<calcChain xmlns="http://schemas.openxmlformats.org/spreadsheetml/2006/main">
  <c r="C107" i="1" l="1"/>
  <c r="C48" i="1"/>
  <c r="C72" i="1"/>
  <c r="C73" i="1"/>
  <c r="C74" i="1" s="1"/>
  <c r="C77" i="1"/>
  <c r="C80" i="1"/>
  <c r="C88" i="1"/>
  <c r="C89" i="1"/>
  <c r="C90" i="1"/>
  <c r="C13" i="12"/>
  <c r="C16" i="12"/>
  <c r="C23" i="12"/>
  <c r="C26" i="12"/>
  <c r="C34" i="12"/>
  <c r="C37" i="12"/>
  <c r="C44" i="12"/>
  <c r="C45" i="12"/>
  <c r="C46" i="12"/>
  <c r="C48" i="12" s="1"/>
  <c r="C50" i="12"/>
  <c r="C57" i="12"/>
  <c r="C60" i="12"/>
  <c r="C69" i="12"/>
  <c r="C73" i="12"/>
  <c r="C70" i="12"/>
  <c r="C82" i="12"/>
  <c r="C83" i="12"/>
  <c r="C85" i="12"/>
  <c r="C86" i="12"/>
  <c r="C92" i="12"/>
  <c r="C93" i="12"/>
  <c r="C95" i="12"/>
  <c r="C96" i="12"/>
  <c r="G13" i="10"/>
  <c r="G14" i="10"/>
  <c r="G15" i="10"/>
  <c r="G16" i="10"/>
  <c r="G17" i="10" s="1"/>
  <c r="F21" i="10"/>
  <c r="G21" i="10"/>
  <c r="G25" i="10" s="1"/>
  <c r="F22" i="10"/>
  <c r="G22" i="10"/>
  <c r="F23" i="10"/>
  <c r="G23" i="10"/>
  <c r="F24" i="10"/>
  <c r="G24" i="10"/>
  <c r="F28" i="10"/>
  <c r="G28" i="10" s="1"/>
  <c r="F29" i="10"/>
  <c r="G29" i="10" s="1"/>
  <c r="F30" i="10"/>
  <c r="G30" i="10" s="1"/>
  <c r="F31" i="10"/>
  <c r="G31" i="10" s="1"/>
  <c r="F35" i="10"/>
  <c r="F44" i="10"/>
  <c r="G35" i="10"/>
  <c r="G36" i="10"/>
  <c r="G37" i="10"/>
  <c r="G45" i="10"/>
  <c r="F46" i="10"/>
  <c r="G46" i="10"/>
  <c r="G63" i="10"/>
  <c r="G64" i="10"/>
  <c r="G69" i="10"/>
  <c r="G70" i="10"/>
  <c r="G71" i="10"/>
  <c r="G72" i="10" s="1"/>
  <c r="G74" i="10" s="1"/>
  <c r="G80" i="10" s="1"/>
  <c r="G77" i="10"/>
  <c r="G79" i="10" s="1"/>
  <c r="G81" i="10" s="1"/>
  <c r="F89" i="10"/>
  <c r="G89" i="10"/>
  <c r="F90" i="10"/>
  <c r="G90" i="10"/>
  <c r="G95" i="10"/>
  <c r="G96" i="10"/>
  <c r="G97" i="10"/>
  <c r="G98" i="10" s="1"/>
  <c r="G100" i="10" s="1"/>
  <c r="G106" i="10" s="1"/>
  <c r="G103" i="10"/>
  <c r="G105" i="10" s="1"/>
  <c r="G107" i="10" s="1"/>
  <c r="G118" i="10"/>
  <c r="F146" i="10"/>
  <c r="G146" i="10" s="1"/>
  <c r="G119" i="10"/>
  <c r="G124" i="10"/>
  <c r="G125" i="10"/>
  <c r="G126" i="10"/>
  <c r="G127" i="10" s="1"/>
  <c r="G129" i="10" s="1"/>
  <c r="G135" i="10" s="1"/>
  <c r="G136" i="10" s="1"/>
  <c r="G132" i="10"/>
  <c r="G134" i="10"/>
  <c r="F145" i="10"/>
  <c r="G145" i="10" s="1"/>
  <c r="G151" i="10"/>
  <c r="G152" i="10"/>
  <c r="G153" i="10"/>
  <c r="F66" i="1"/>
  <c r="G154" i="10"/>
  <c r="G156" i="10" s="1"/>
  <c r="F38" i="10"/>
  <c r="G38" i="10" s="1"/>
  <c r="G40" i="10" s="1"/>
  <c r="F52" i="10"/>
  <c r="G44" i="10"/>
  <c r="F47" i="10"/>
  <c r="F53" i="10" s="1"/>
  <c r="F62" i="10"/>
  <c r="G62" i="10" s="1"/>
  <c r="G52" i="10"/>
  <c r="G47" i="10"/>
  <c r="F88" i="10"/>
  <c r="F117" i="10" s="1"/>
  <c r="G88" i="10"/>
  <c r="C47" i="12"/>
  <c r="C112" i="1"/>
  <c r="F39" i="10"/>
  <c r="F48" i="10"/>
  <c r="G48" i="10"/>
  <c r="G49" i="10" s="1"/>
  <c r="G39" i="10"/>
  <c r="F144" i="10" l="1"/>
  <c r="G144" i="10" s="1"/>
  <c r="G117" i="10"/>
  <c r="G53" i="10"/>
  <c r="G54" i="10" s="1"/>
  <c r="F65" i="10"/>
  <c r="G32" i="10"/>
  <c r="F91" i="10" l="1"/>
  <c r="G65" i="10"/>
  <c r="G66" i="10" s="1"/>
  <c r="G83" i="10" s="1"/>
  <c r="G84" i="10" s="1"/>
  <c r="F120" i="10" l="1"/>
  <c r="G91" i="10"/>
  <c r="G92" i="10" s="1"/>
  <c r="G109" i="10" s="1"/>
  <c r="G120" i="10" l="1"/>
  <c r="G121" i="10" s="1"/>
  <c r="G138" i="10" s="1"/>
  <c r="F147" i="10"/>
  <c r="G147" i="10" s="1"/>
  <c r="G148" i="10" s="1"/>
</calcChain>
</file>

<file path=xl/sharedStrings.xml><?xml version="1.0" encoding="utf-8"?>
<sst xmlns="http://schemas.openxmlformats.org/spreadsheetml/2006/main" count="587" uniqueCount="304">
  <si>
    <t>No.</t>
  </si>
  <si>
    <t>M2</t>
  </si>
  <si>
    <t>M3</t>
  </si>
  <si>
    <t>MUROS DE BLOQUES:</t>
  </si>
  <si>
    <t>TERMINACION DE SUPERFICIE:</t>
  </si>
  <si>
    <t>UD</t>
  </si>
  <si>
    <t>PINTURAS:</t>
  </si>
  <si>
    <t xml:space="preserve">SUB-TOTAL GENERAL </t>
  </si>
  <si>
    <t>TOTAL GENERAL</t>
  </si>
  <si>
    <t>ML</t>
  </si>
  <si>
    <t>PA</t>
  </si>
  <si>
    <t>PARTIDAS PRELIMINARES:</t>
  </si>
  <si>
    <t>BAJO NIVEL DE PISO</t>
  </si>
  <si>
    <t>MOVIMIENTO DE TIERRA:</t>
  </si>
  <si>
    <t>Bote de material</t>
  </si>
  <si>
    <t>HORMIGON ARMADO:</t>
  </si>
  <si>
    <t>SOBRE NIVEL DE PISO</t>
  </si>
  <si>
    <t>Careteo elemento H.A.</t>
  </si>
  <si>
    <t>Cantos</t>
  </si>
  <si>
    <t xml:space="preserve"> PA </t>
  </si>
  <si>
    <t>Acrilicas en columnas (2 manos)</t>
  </si>
  <si>
    <t>MISCELANEOS:</t>
  </si>
  <si>
    <t xml:space="preserve"> UD </t>
  </si>
  <si>
    <t>Mano de Obra</t>
  </si>
  <si>
    <t>Mantenimiento columnas h=1.8 mts.</t>
  </si>
  <si>
    <t>PARTIDAS DE HORMIGON ARMADO</t>
  </si>
  <si>
    <t xml:space="preserve">Acero Θ 3/8" G-40 mts </t>
  </si>
  <si>
    <t>QQ</t>
  </si>
  <si>
    <t>Alambre #18</t>
  </si>
  <si>
    <t>lbs</t>
  </si>
  <si>
    <t>Hormigón 180 KG/cms2 (1:2:4)</t>
  </si>
  <si>
    <t>Ligado y vaciado Zapata con ligadora</t>
  </si>
  <si>
    <t>Mano obra acero</t>
  </si>
  <si>
    <t>acero 3/8" x 20' -G40</t>
  </si>
  <si>
    <t>alambre dulce #18</t>
  </si>
  <si>
    <t>LBS</t>
  </si>
  <si>
    <t>Encofrado y Desencofrado</t>
  </si>
  <si>
    <t>acero 3/8"</t>
  </si>
  <si>
    <t>m3</t>
  </si>
  <si>
    <t>Encofrado y desencofrado</t>
  </si>
  <si>
    <t>Análisis de Costos Por:</t>
  </si>
  <si>
    <t>Revisado por:</t>
  </si>
  <si>
    <t>Analista de costos y presupuestista</t>
  </si>
  <si>
    <t>Enc. Depto. de Presupuestos</t>
  </si>
  <si>
    <t>Aprobado por:</t>
  </si>
  <si>
    <t>Director Técnico</t>
  </si>
  <si>
    <t>NOTAS:</t>
  </si>
  <si>
    <t>Los análisis de precios son responsabilidad del analista de costos.</t>
  </si>
  <si>
    <t>No se anexan análisis de precios unitarios de partidas cotizables en el mercado.</t>
  </si>
  <si>
    <t>costo/m3</t>
  </si>
  <si>
    <t>CANT.</t>
  </si>
  <si>
    <t>mezcla 1:3</t>
  </si>
  <si>
    <t>mezcla 1:1.5:5 (pañete)</t>
  </si>
  <si>
    <t>cemento gris</t>
  </si>
  <si>
    <t>Fds</t>
  </si>
  <si>
    <t>mezcla 1:2:5 (pañete en techo)</t>
  </si>
  <si>
    <t>mezcla 1:6</t>
  </si>
  <si>
    <t>FDS</t>
  </si>
  <si>
    <t>mezcla 1:4</t>
  </si>
  <si>
    <t>mezcla para natilla</t>
  </si>
  <si>
    <t>GLS</t>
  </si>
  <si>
    <t>arena gruesa ITABO (de mina)</t>
  </si>
  <si>
    <t>arena FINA (para pañete)</t>
  </si>
  <si>
    <t>agua</t>
  </si>
  <si>
    <t>mezcla 1:3-A</t>
  </si>
  <si>
    <t>Hr.</t>
  </si>
  <si>
    <t>M3/Hr.</t>
  </si>
  <si>
    <t>acero 3/4"</t>
  </si>
  <si>
    <t>acero 1/2"</t>
  </si>
  <si>
    <t>M.O. Acero</t>
  </si>
  <si>
    <t>ZAPATA DE MUROS 0.15 MTS. H= 0.20</t>
  </si>
  <si>
    <t>ZAPATA DE COLUMNA (1.70 X 1.80m) E=.50m</t>
  </si>
  <si>
    <t>COSTO / M3</t>
  </si>
  <si>
    <t>Hormigon 210 kg/m2 (Inc. bombeo)</t>
  </si>
  <si>
    <t>Madera, clavos hilos</t>
  </si>
  <si>
    <t>En zona de outside y circulos (Tráfico)</t>
  </si>
  <si>
    <t>Tablero completo 48"</t>
  </si>
  <si>
    <t xml:space="preserve">               PARTIDAS</t>
  </si>
  <si>
    <t>UNID</t>
  </si>
  <si>
    <t>PARTIDAS BASE</t>
  </si>
  <si>
    <t>Gls</t>
  </si>
  <si>
    <t>M.O. Mezclado</t>
  </si>
  <si>
    <t>Total partida mezcla 1:3</t>
  </si>
  <si>
    <t>Total partida mezcla 1:4</t>
  </si>
  <si>
    <t>Total partida mezcla 1:6</t>
  </si>
  <si>
    <t>Total Partida Mezcla 1:1.5:5</t>
  </si>
  <si>
    <t>Total Partida Mezcla 1:2:5</t>
  </si>
  <si>
    <t>Total partida mezcla para natilla</t>
  </si>
  <si>
    <t>Hormigón 100 KG/cms2 (Ligadora)</t>
  </si>
  <si>
    <t>Materiales:</t>
  </si>
  <si>
    <t>arena gruesa ITABO LAVADA (de PLANTA)</t>
  </si>
  <si>
    <t>gravilla 3/4 @ 3/8"</t>
  </si>
  <si>
    <t>SUB-TOTAL DE MATERIALES</t>
  </si>
  <si>
    <t>Mano de Obra:</t>
  </si>
  <si>
    <t>Albañil de primera (1)</t>
  </si>
  <si>
    <t>Ayudante albañil (1)</t>
  </si>
  <si>
    <t>Peones (4)</t>
  </si>
  <si>
    <t>Sub-Total Mano de Obra</t>
  </si>
  <si>
    <t>RENDIMIENTO:</t>
  </si>
  <si>
    <t>SUB-TOTAL MANO DE OBRA</t>
  </si>
  <si>
    <t>Equipos:</t>
  </si>
  <si>
    <t>Ligadora de 2 Fundas</t>
  </si>
  <si>
    <t>TOTAL LIGADORA</t>
  </si>
  <si>
    <t>HERRAMIENTAS: 5 % M.O.</t>
  </si>
  <si>
    <t>SUB-TOTAL DE EQUIPOS</t>
  </si>
  <si>
    <t>Total Partida Hormigón 100 Kg/cm2</t>
  </si>
  <si>
    <t>costo/m2</t>
  </si>
  <si>
    <t>Hormigón 140 KG/cms2 (Ligadora)</t>
  </si>
  <si>
    <t>Total Partida Hormigón 140 Kg/cm2</t>
  </si>
  <si>
    <t>Hormigón 180 KG/cms2 (Ligadora)</t>
  </si>
  <si>
    <t>Total Partida Hormigón 180 Kg/cm2</t>
  </si>
  <si>
    <t>Hormigón 210 KG/cms2 (Ligadora)</t>
  </si>
  <si>
    <t>Total Partida Hormigón 210 Kg/cm2</t>
  </si>
  <si>
    <t xml:space="preserve">Hormigón f'c 210 Kg/cm2 </t>
  </si>
  <si>
    <t xml:space="preserve"> Pañete Liso Sobre Muros  </t>
  </si>
  <si>
    <t>Bote producto de Excavación</t>
  </si>
  <si>
    <t>MURO DE BLOQUES :</t>
  </si>
  <si>
    <t>PINTURA:</t>
  </si>
  <si>
    <t>Acrilica Exterior e interior</t>
  </si>
  <si>
    <t>ZAPATA DE MUROS 0.20 MTS. H= 0.20</t>
  </si>
  <si>
    <t>Armadura de dinteles y vigas de amarre</t>
  </si>
  <si>
    <t>ligado y vaciado a mano de dinteles, vigas y columnas de amarre</t>
  </si>
  <si>
    <t>Moldes vigas amarre de 0.15 mts o 0.20 mts de Ancho por 0.20 mts Altura</t>
  </si>
  <si>
    <t>VIGA  DE AMARRE (0.20 X 0.4 MTS.) (4 0 1/2") L=5 MTS. EN VERJA</t>
  </si>
  <si>
    <t>COLUMNA DE AMARRE (0.20 X 0.2 MTS.) (4 0 1/2") L=5 MTS. EN VERJA</t>
  </si>
  <si>
    <t xml:space="preserve">               DIRECCIÓN DE OBRAS PUBLICAS MUNICIPALES</t>
  </si>
  <si>
    <t xml:space="preserve">SUB-TOTAL GENERAL CANCHA </t>
  </si>
  <si>
    <t>GASTOS INDIRECTOS:</t>
  </si>
  <si>
    <t xml:space="preserve">Seguro y fianza </t>
  </si>
  <si>
    <t>Administracion</t>
  </si>
  <si>
    <t>Supervision</t>
  </si>
  <si>
    <t xml:space="preserve">Transporte </t>
  </si>
  <si>
    <t xml:space="preserve">Imprevistos </t>
  </si>
  <si>
    <t>TOTAL A CONTRATAR</t>
  </si>
  <si>
    <t>REVISADO POR</t>
  </si>
  <si>
    <t>Supervisor de Obras Externo</t>
  </si>
  <si>
    <t>PREPARADO POR:</t>
  </si>
  <si>
    <t>ACTUALIZADO Y/O REVISADO POR:</t>
  </si>
  <si>
    <t>cal  (50 LBS)</t>
  </si>
  <si>
    <t>*</t>
  </si>
  <si>
    <t>DIRECCION DE OBRAS PUBLICAS MUNICIPALES</t>
  </si>
  <si>
    <t>ESCALONES DE ACCESO A LA CANCHA</t>
  </si>
  <si>
    <t xml:space="preserve"> Zapatas Muros </t>
  </si>
  <si>
    <t>Canto en Escalon</t>
  </si>
  <si>
    <t>Zabaleta en Hormigon  en zona inferior de malla (0.10m *0.20m )</t>
  </si>
  <si>
    <t xml:space="preserve">SUB-TOTAL GENERAL ACCESO A CANCHA </t>
  </si>
  <si>
    <t xml:space="preserve">Alambre THW # 12 </t>
  </si>
  <si>
    <t xml:space="preserve">Pies </t>
  </si>
  <si>
    <t>Tubos PVC de 1/2 x 20</t>
  </si>
  <si>
    <t xml:space="preserve">Curvas  PVC de 1/2 </t>
  </si>
  <si>
    <t xml:space="preserve">Acometida desde cable triplex # 4/o a cancha </t>
  </si>
  <si>
    <t xml:space="preserve">MISCELANEOS </t>
  </si>
  <si>
    <t>P.A</t>
  </si>
  <si>
    <t>.</t>
  </si>
  <si>
    <t>SUB-TOTAL ELECTRICIDAD</t>
  </si>
  <si>
    <t xml:space="preserve">Tubos Perfil grueso 4"x 4"x20" </t>
  </si>
  <si>
    <r>
      <t>Base en hormigon 4"</t>
    </r>
    <r>
      <rPr>
        <sz val="7.5"/>
        <rFont val="Arial"/>
        <family val="2"/>
      </rPr>
      <t>x 1/2"</t>
    </r>
    <r>
      <rPr>
        <sz val="5.65"/>
        <rFont val="Arial"/>
        <family val="2"/>
      </rPr>
      <t>x1/2"</t>
    </r>
    <r>
      <rPr>
        <sz val="4.25"/>
        <rFont val="Arial"/>
        <family val="2"/>
      </rPr>
      <t xml:space="preserve"> </t>
    </r>
  </si>
  <si>
    <t>I)</t>
  </si>
  <si>
    <t>II)</t>
  </si>
  <si>
    <t>III)</t>
  </si>
  <si>
    <t>IV)</t>
  </si>
  <si>
    <t>V)</t>
  </si>
  <si>
    <t>VI)</t>
  </si>
  <si>
    <t>VII)</t>
  </si>
  <si>
    <t>a)</t>
  </si>
  <si>
    <t>VIII)</t>
  </si>
  <si>
    <t>IX)</t>
  </si>
  <si>
    <t>X)</t>
  </si>
  <si>
    <t>XII)</t>
  </si>
  <si>
    <t>XIV)</t>
  </si>
  <si>
    <t>XV)</t>
  </si>
  <si>
    <t>XIX)</t>
  </si>
  <si>
    <t>XX)</t>
  </si>
  <si>
    <t>XXII)</t>
  </si>
  <si>
    <t>XXIII)</t>
  </si>
  <si>
    <t xml:space="preserve">  DIRECCIÓN DE OBRAS PUBLICAS MUNICIPALES</t>
  </si>
  <si>
    <t xml:space="preserve"> MISCELANEOS ELECTRICIDAD</t>
  </si>
  <si>
    <t xml:space="preserve">Proyecto: Presupuesto Cancha, BARSEQUILLO, HAINA </t>
  </si>
  <si>
    <t>Localización: Sector  Barsequillo, Haina, San Cristóbal.</t>
  </si>
  <si>
    <t>Nota 3: La partida de  Imprevistos  será autorizada  por decisión de este Departamento (Ingenieria y/o Despacho Sindico).</t>
  </si>
  <si>
    <t>Ing. Andry Vivieca</t>
  </si>
  <si>
    <t xml:space="preserve">                 AYUNTAMIENTO MUNICIPAL  DE HAINA,  SAN CRISTÓBAL</t>
  </si>
  <si>
    <t xml:space="preserve">           PRESUPUESTO CANCHA BARSEQUILLO</t>
  </si>
  <si>
    <t>AYUNTAMIENTO MUNICIPAL DE HAINA,  SAN CRISTOBAL</t>
  </si>
  <si>
    <t xml:space="preserve">        AYUNTAMIENTO MUNICIPAL DE HAINA, SAN CRISTÓBAL</t>
  </si>
  <si>
    <t>Estos análisis de precios han sido elaborados en fecha 20 de septiembre del año 2025.</t>
  </si>
  <si>
    <t>Bote  de destronque, capa vegetal y escombros</t>
  </si>
  <si>
    <t>m³</t>
  </si>
  <si>
    <t>m²</t>
  </si>
  <si>
    <t>m</t>
  </si>
  <si>
    <t xml:space="preserve">Dirección técnica y responsabilidad </t>
  </si>
  <si>
    <t>ITBIS dirección técnica</t>
  </si>
  <si>
    <t>CODIA</t>
  </si>
  <si>
    <t>Fondo de pensón y jubilacón</t>
  </si>
  <si>
    <t>Replanteo general</t>
  </si>
  <si>
    <t>I.1</t>
  </si>
  <si>
    <t>I.2</t>
  </si>
  <si>
    <t>I.3</t>
  </si>
  <si>
    <t>I.4</t>
  </si>
  <si>
    <t>I.5</t>
  </si>
  <si>
    <t>II.1</t>
  </si>
  <si>
    <t>II.2</t>
  </si>
  <si>
    <t>II.3</t>
  </si>
  <si>
    <t>II.4</t>
  </si>
  <si>
    <t>II.5</t>
  </si>
  <si>
    <t>II.6</t>
  </si>
  <si>
    <t>II.7</t>
  </si>
  <si>
    <t>II.8</t>
  </si>
  <si>
    <t>III.1</t>
  </si>
  <si>
    <t>III.2</t>
  </si>
  <si>
    <t>III.3</t>
  </si>
  <si>
    <t>Relleno de reposición</t>
  </si>
  <si>
    <t>I.6</t>
  </si>
  <si>
    <t xml:space="preserve">Letrero de la Obra </t>
  </si>
  <si>
    <t>Destronque de  árboles y desyerbo</t>
  </si>
  <si>
    <t>Demolición de estructuras existentes</t>
  </si>
  <si>
    <t>IV.1</t>
  </si>
  <si>
    <t>IV.2</t>
  </si>
  <si>
    <t>V.1</t>
  </si>
  <si>
    <t>V.2</t>
  </si>
  <si>
    <t>VI.1</t>
  </si>
  <si>
    <t>VI.2</t>
  </si>
  <si>
    <t>VI.3</t>
  </si>
  <si>
    <t>VI.4</t>
  </si>
  <si>
    <t>VII.1</t>
  </si>
  <si>
    <t>VIII.1</t>
  </si>
  <si>
    <t>VIII.2</t>
  </si>
  <si>
    <t>VIII.3</t>
  </si>
  <si>
    <t>VIII.4</t>
  </si>
  <si>
    <t>IX.1</t>
  </si>
  <si>
    <t>IX.2</t>
  </si>
  <si>
    <t>X.1</t>
  </si>
  <si>
    <t>X.2</t>
  </si>
  <si>
    <t>X.3</t>
  </si>
  <si>
    <t>XII.1</t>
  </si>
  <si>
    <t>XIV.1</t>
  </si>
  <si>
    <t>XIV.2</t>
  </si>
  <si>
    <t>XIV.3</t>
  </si>
  <si>
    <t>XV.1</t>
  </si>
  <si>
    <t>XIX.1</t>
  </si>
  <si>
    <t>XX.1</t>
  </si>
  <si>
    <t>XXII.1</t>
  </si>
  <si>
    <t>XXIII.1</t>
  </si>
  <si>
    <t>XXIII.2</t>
  </si>
  <si>
    <t>XXIII.3</t>
  </si>
  <si>
    <t>XXIII.4</t>
  </si>
  <si>
    <t>XXIII.5</t>
  </si>
  <si>
    <t>XXIII.6</t>
  </si>
  <si>
    <t>XXIII.7</t>
  </si>
  <si>
    <t>XXIII.8</t>
  </si>
  <si>
    <t>XXIII.9</t>
  </si>
  <si>
    <t xml:space="preserve">Remocion capa Vegetal ( esp=0.20)   </t>
  </si>
  <si>
    <t>CANCHA   (27.87x36.79)</t>
  </si>
  <si>
    <t>Fecha:28/09/2025</t>
  </si>
  <si>
    <t xml:space="preserve">PRESUPUESTO </t>
  </si>
  <si>
    <t>Excavación cancha  L=24.42 m      b=15.81 m     e=020</t>
  </si>
  <si>
    <t>Excavación muro perimetral y de cancha  L=209.78 m  b=0.45  h=0.60 m</t>
  </si>
  <si>
    <t>Excavación  grada,  L=10.2</t>
  </si>
  <si>
    <t>Excavación jardinerías  L=26  y Bano  L=13.7 m</t>
  </si>
  <si>
    <t>Relleno compactado y nivelado de caliche prov. de mina  e=0.2 m</t>
  </si>
  <si>
    <t>PISO DE CANCHA  (ESP. 0.13 m)</t>
  </si>
  <si>
    <t>Zapatas de columnas  44 cols. 0.60x0.60x0.8</t>
  </si>
  <si>
    <t>Zapatas de muros de 0.15 m.  L =102.92m,  e= 0.25,  be=0.45</t>
  </si>
  <si>
    <t>Columnas  44 cols 0.15x0.20, L= 1 m</t>
  </si>
  <si>
    <t>De 0.15 m .s/c con Diam. 3/8" a 0.60 m, h=0.80 , L=129.32</t>
  </si>
  <si>
    <t>Columnas 44 cols 0.15x0.20, L= 1 m</t>
  </si>
  <si>
    <t>VIII.5</t>
  </si>
  <si>
    <t>Pañete cols. Aisladas</t>
  </si>
  <si>
    <t>Pañete en bordillo</t>
  </si>
  <si>
    <t>LOSA CANCHA :</t>
  </si>
  <si>
    <t>HA con malla electroS. W. 0.15 x 0.15 x 6 mm,  losa  e=13 m</t>
  </si>
  <si>
    <t>Acero Malla ASTM A1064  15 x 15x6</t>
  </si>
  <si>
    <t>Linea de Juego y Demarcación</t>
  </si>
  <si>
    <t>Mano de obra colocación de Tablero</t>
  </si>
  <si>
    <t>Relleno de Reposición en muros</t>
  </si>
  <si>
    <t xml:space="preserve">Excavación Zapata de muros </t>
  </si>
  <si>
    <t>Hormigón  en Escalon y Aceras de 2.00 mx2,00 m, Con Contra huellas 0.20 m</t>
  </si>
  <si>
    <t xml:space="preserve"> De 0.15 Mts S/C Ø 3/8" a 0.60 m</t>
  </si>
  <si>
    <t xml:space="preserve"> De 0.15 m S/C Ø 3/8" a 0.60 m, L=129.32,  h= 0.80m</t>
  </si>
  <si>
    <t>Viga de amarre 4 diam 1/2'' 0.15x0.20, L=129.32 m</t>
  </si>
  <si>
    <t>VIGA  DE AMARRE(0.15 M X 0.20 M)</t>
  </si>
  <si>
    <t xml:space="preserve">acero  est 3/8"  G-40 </t>
  </si>
  <si>
    <t>acero 1/2" x 20' -G40</t>
  </si>
  <si>
    <t>COLUMNA CANCHA:</t>
  </si>
  <si>
    <t>SOPORTE COLUMNA EN TABLERO (0.50 X 0.50M)</t>
  </si>
  <si>
    <t xml:space="preserve"> Pañete Liso columna de cancha</t>
  </si>
  <si>
    <t>XX.2</t>
  </si>
  <si>
    <t>GRADA</t>
  </si>
  <si>
    <t>VACIADO HORMIGON GRADA</t>
  </si>
  <si>
    <t>Hormigón 210 KG/cms2 (1:2:4)</t>
  </si>
  <si>
    <t xml:space="preserve"> Acero  3/8'' @ 15 cm doble armadura</t>
  </si>
  <si>
    <t>Encofrado</t>
  </si>
  <si>
    <t>Miscelano encofrado</t>
  </si>
  <si>
    <t>MO encofrado</t>
  </si>
  <si>
    <t>MO vaciado y vibrado</t>
  </si>
  <si>
    <t>XXII.2</t>
  </si>
  <si>
    <t xml:space="preserve">SUB-TOTAL </t>
  </si>
  <si>
    <t>Reflector LED IP65 de 300 watts</t>
  </si>
  <si>
    <t>Losas de grada, e=0.13, 4 Ø1/2''  long.,Ø1/2'' @0.15 transv.</t>
  </si>
  <si>
    <t>Nota 1: La partida Seguro y Fianza erá pagada previa presentación de Factura.</t>
  </si>
  <si>
    <t>Nota 2: Las partidas presupuestadas erán medidas y evaluadas por la supervisión de campo.</t>
  </si>
  <si>
    <t>Nota 4: Este presupuesto consta de cuatro (4) páginas incluyendo esta hoja de resumen</t>
  </si>
  <si>
    <t>Acero 4 Ø 3/4" en esquinas+ 6 Ø 1/2" 0.50x0.30</t>
  </si>
  <si>
    <t>Muro block de 20 grada.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</si>
</sst>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RD$&quot;* #,##0.00_);_(&quot;RD$&quot;* \(#,##0.00\);_(&quot;RD$&quot;* &quot;-&quot;??_);_(@_)"/>
    <numFmt numFmtId="43" formatCode="_(* #,##0.00_);_(* \(#,##0.00\);_(* &quot;-&quot;??_);_(@_)"/>
    <numFmt numFmtId="171" formatCode="#,##0\ &quot;€&quot;;[Red]\-#,##0\ &quot;€&quot;"/>
    <numFmt numFmtId="186" formatCode="_-* #,##0.00_-;\-* #,##0.00_-;_-* &quot;-&quot;??_-;_-@_-"/>
    <numFmt numFmtId="187" formatCode="0.00_)"/>
    <numFmt numFmtId="188" formatCode="0.0"/>
    <numFmt numFmtId="192" formatCode="0.00000"/>
    <numFmt numFmtId="196" formatCode="General_)"/>
    <numFmt numFmtId="197" formatCode="#,##0.00;[Red]#,##0.00"/>
    <numFmt numFmtId="198" formatCode="_-* #,##0.00\ _P_t_s_-;\-* #,##0.00\ _P_t_s_-;_-* &quot;-&quot;??\ _P_t_s_-;_-@_-"/>
    <numFmt numFmtId="199" formatCode="0.0%"/>
    <numFmt numFmtId="202" formatCode="&quot;RD$&quot;#,##0;[Red]\-&quot;RD$&quot;#,##0"/>
  </numFmts>
  <fonts count="58" x14ac:knownFonts="1">
    <font>
      <sz val="10"/>
      <name val="Courier"/>
    </font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6"/>
      <name val="Helv"/>
    </font>
    <font>
      <sz val="12"/>
      <name val="Courier"/>
    </font>
    <font>
      <sz val="12"/>
      <name val="Helv"/>
    </font>
    <font>
      <sz val="10"/>
      <name val="Courier"/>
    </font>
    <font>
      <sz val="8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0"/>
      <color indexed="18"/>
      <name val="Arial"/>
      <family val="2"/>
    </font>
    <font>
      <sz val="10"/>
      <name val="Times New Roman"/>
      <family val="1"/>
    </font>
    <font>
      <sz val="14"/>
      <name val="Arial"/>
      <family val="2"/>
    </font>
    <font>
      <sz val="10"/>
      <name val="Courier"/>
    </font>
    <font>
      <b/>
      <sz val="10"/>
      <color indexed="1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.5"/>
      <name val="Arial"/>
      <family val="2"/>
    </font>
    <font>
      <sz val="5.6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4.25"/>
      <name val="Arial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34" fillId="7" borderId="1" applyNumberFormat="0" applyAlignment="0" applyProtection="0"/>
    <xf numFmtId="44" fontId="13" fillId="0" borderId="0" applyFont="0" applyFill="0" applyBorder="0" applyAlignment="0" applyProtection="0"/>
    <xf numFmtId="0" fontId="35" fillId="3" borderId="0" applyNumberFormat="0" applyBorder="0" applyAlignment="0" applyProtection="0"/>
    <xf numFmtId="43" fontId="2" fillId="0" borderId="0" applyFont="0" applyFill="0" applyBorder="0" applyAlignment="0" applyProtection="0"/>
    <xf numFmtId="19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6" fillId="22" borderId="0" applyNumberFormat="0" applyBorder="0" applyAlignment="0" applyProtection="0"/>
    <xf numFmtId="187" fontId="5" fillId="0" borderId="0"/>
    <xf numFmtId="0" fontId="13" fillId="0" borderId="0"/>
    <xf numFmtId="0" fontId="13" fillId="0" borderId="0"/>
    <xf numFmtId="0" fontId="26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3" fillId="23" borderId="4" applyNumberFormat="0" applyFont="0" applyAlignment="0" applyProtection="0"/>
    <xf numFmtId="0" fontId="38" fillId="1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33" fillId="0" borderId="8" applyNumberFormat="0" applyFill="0" applyAlignment="0" applyProtection="0"/>
    <xf numFmtId="0" fontId="44" fillId="0" borderId="9" applyNumberFormat="0" applyFill="0" applyAlignment="0" applyProtection="0"/>
  </cellStyleXfs>
  <cellXfs count="279">
    <xf numFmtId="0" fontId="0" fillId="0" borderId="0" xfId="0"/>
    <xf numFmtId="4" fontId="3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8" fillId="0" borderId="0" xfId="50"/>
    <xf numFmtId="0" fontId="7" fillId="0" borderId="0" xfId="48"/>
    <xf numFmtId="4" fontId="11" fillId="0" borderId="0" xfId="50" applyNumberFormat="1" applyFont="1" applyAlignment="1">
      <alignment horizontal="center"/>
    </xf>
    <xf numFmtId="0" fontId="11" fillId="0" borderId="0" xfId="50" applyFont="1" applyAlignment="1">
      <alignment horizontal="center"/>
    </xf>
    <xf numFmtId="4" fontId="8" fillId="0" borderId="0" xfId="50" applyNumberFormat="1"/>
    <xf numFmtId="0" fontId="8" fillId="0" borderId="0" xfId="50" applyAlignment="1">
      <alignment horizontal="center"/>
    </xf>
    <xf numFmtId="0" fontId="12" fillId="24" borderId="0" xfId="50" applyFont="1" applyFill="1"/>
    <xf numFmtId="0" fontId="11" fillId="25" borderId="0" xfId="50" applyFont="1" applyFill="1"/>
    <xf numFmtId="0" fontId="11" fillId="24" borderId="0" xfId="48" applyFont="1" applyFill="1" applyBorder="1" applyAlignment="1">
      <alignment horizontal="left"/>
    </xf>
    <xf numFmtId="4" fontId="11" fillId="24" borderId="0" xfId="48" applyNumberFormat="1" applyFont="1" applyFill="1" applyBorder="1"/>
    <xf numFmtId="2" fontId="13" fillId="24" borderId="0" xfId="48" applyNumberFormat="1" applyFont="1" applyFill="1" applyBorder="1" applyAlignment="1">
      <alignment horizontal="center"/>
    </xf>
    <xf numFmtId="0" fontId="8" fillId="25" borderId="0" xfId="50" applyFill="1"/>
    <xf numFmtId="0" fontId="8" fillId="25" borderId="0" xfId="50" applyFill="1" applyAlignment="1">
      <alignment horizontal="center"/>
    </xf>
    <xf numFmtId="0" fontId="13" fillId="25" borderId="0" xfId="50" quotePrefix="1" applyFont="1" applyFill="1" applyBorder="1" applyAlignment="1">
      <alignment horizontal="left"/>
    </xf>
    <xf numFmtId="4" fontId="13" fillId="25" borderId="0" xfId="50" applyNumberFormat="1" applyFont="1" applyFill="1" applyBorder="1"/>
    <xf numFmtId="0" fontId="13" fillId="25" borderId="0" xfId="50" applyFont="1" applyFill="1" applyBorder="1" applyAlignment="1">
      <alignment horizontal="center"/>
    </xf>
    <xf numFmtId="2" fontId="13" fillId="25" borderId="0" xfId="50" applyNumberFormat="1" applyFont="1" applyFill="1" applyBorder="1"/>
    <xf numFmtId="0" fontId="13" fillId="25" borderId="0" xfId="50" applyFont="1" applyFill="1" applyBorder="1" applyAlignment="1">
      <alignment horizontal="left"/>
    </xf>
    <xf numFmtId="39" fontId="14" fillId="25" borderId="0" xfId="50" applyNumberFormat="1" applyFont="1" applyFill="1" applyBorder="1" applyAlignment="1">
      <alignment horizontal="center"/>
    </xf>
    <xf numFmtId="0" fontId="13" fillId="25" borderId="0" xfId="48" applyFont="1" applyFill="1"/>
    <xf numFmtId="0" fontId="13" fillId="25" borderId="0" xfId="48" applyFont="1" applyFill="1" applyAlignment="1">
      <alignment horizontal="center"/>
    </xf>
    <xf numFmtId="4" fontId="8" fillId="25" borderId="0" xfId="50" applyNumberFormat="1" applyFill="1"/>
    <xf numFmtId="4" fontId="11" fillId="0" borderId="0" xfId="50" applyNumberFormat="1" applyFont="1"/>
    <xf numFmtId="0" fontId="11" fillId="0" borderId="0" xfId="50" applyFont="1"/>
    <xf numFmtId="0" fontId="16" fillId="0" borderId="0" xfId="50" applyFont="1" applyAlignment="1">
      <alignment horizontal="left"/>
    </xf>
    <xf numFmtId="4" fontId="16" fillId="0" borderId="0" xfId="50" applyNumberFormat="1" applyFont="1"/>
    <xf numFmtId="0" fontId="16" fillId="0" borderId="0" xfId="50" applyFont="1" applyAlignment="1">
      <alignment horizontal="center"/>
    </xf>
    <xf numFmtId="4" fontId="8" fillId="0" borderId="0" xfId="50" applyNumberFormat="1" applyAlignment="1">
      <alignment horizontal="center"/>
    </xf>
    <xf numFmtId="0" fontId="8" fillId="0" borderId="0" xfId="50" applyAlignment="1">
      <alignment horizontal="left" vertical="justify"/>
    </xf>
    <xf numFmtId="0" fontId="8" fillId="0" borderId="0" xfId="50" applyFont="1" applyAlignment="1"/>
    <xf numFmtId="4" fontId="8" fillId="0" borderId="0" xfId="50" applyNumberFormat="1" applyAlignment="1">
      <alignment horizontal="left" vertical="justify"/>
    </xf>
    <xf numFmtId="0" fontId="8" fillId="0" borderId="0" xfId="50" applyAlignment="1">
      <alignment horizontal="center" vertical="justify"/>
    </xf>
    <xf numFmtId="0" fontId="8" fillId="0" borderId="0" xfId="50" applyAlignment="1">
      <alignment horizontal="left" wrapText="1"/>
    </xf>
    <xf numFmtId="4" fontId="8" fillId="0" borderId="0" xfId="50" applyNumberFormat="1" applyAlignment="1">
      <alignment horizontal="left" wrapText="1"/>
    </xf>
    <xf numFmtId="4" fontId="7" fillId="0" borderId="0" xfId="48" applyNumberFormat="1"/>
    <xf numFmtId="0" fontId="7" fillId="0" borderId="0" xfId="48" applyAlignment="1">
      <alignment horizontal="center"/>
    </xf>
    <xf numFmtId="0" fontId="4" fillId="24" borderId="0" xfId="0" applyFont="1" applyFill="1"/>
    <xf numFmtId="192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192" fontId="3" fillId="24" borderId="0" xfId="0" applyNumberFormat="1" applyFont="1" applyFill="1" applyAlignment="1">
      <alignment horizontal="right"/>
    </xf>
    <xf numFmtId="0" fontId="3" fillId="24" borderId="0" xfId="0" applyFont="1" applyFill="1" applyAlignment="1">
      <alignment horizontal="center"/>
    </xf>
    <xf numFmtId="40" fontId="17" fillId="24" borderId="10" xfId="51" applyNumberFormat="1" applyFont="1" applyFill="1" applyBorder="1" applyAlignment="1">
      <alignment horizontal="left"/>
    </xf>
    <xf numFmtId="2" fontId="1" fillId="25" borderId="0" xfId="0" applyNumberFormat="1" applyFont="1" applyFill="1" applyBorder="1" applyAlignment="1"/>
    <xf numFmtId="0" fontId="13" fillId="25" borderId="0" xfId="0" applyFont="1" applyFill="1" applyBorder="1" applyAlignment="1">
      <alignment horizontal="left"/>
    </xf>
    <xf numFmtId="39" fontId="14" fillId="25" borderId="0" xfId="0" applyNumberFormat="1" applyFont="1" applyFill="1" applyAlignment="1" applyProtection="1">
      <alignment horizontal="center"/>
    </xf>
    <xf numFmtId="0" fontId="1" fillId="25" borderId="0" xfId="0" applyFont="1" applyFill="1" applyBorder="1" applyAlignment="1">
      <alignment horizontal="center"/>
    </xf>
    <xf numFmtId="0" fontId="4" fillId="24" borderId="0" xfId="0" applyFont="1" applyFill="1" applyAlignment="1"/>
    <xf numFmtId="0" fontId="13" fillId="0" borderId="0" xfId="50" quotePrefix="1" applyFont="1" applyBorder="1" applyAlignment="1">
      <alignment horizontal="left"/>
    </xf>
    <xf numFmtId="4" fontId="1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quotePrefix="1" applyFont="1" applyFill="1" applyBorder="1" applyAlignment="1">
      <alignment horizontal="left"/>
    </xf>
    <xf numFmtId="0" fontId="11" fillId="24" borderId="0" xfId="0" applyFont="1" applyFill="1" applyBorder="1" applyAlignment="1">
      <alignment horizontal="left"/>
    </xf>
    <xf numFmtId="4" fontId="1" fillId="24" borderId="0" xfId="0" applyNumberFormat="1" applyFont="1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4" fontId="13" fillId="0" borderId="0" xfId="50" applyNumberFormat="1" applyFont="1" applyBorder="1" applyAlignment="1">
      <alignment horizontal="center"/>
    </xf>
    <xf numFmtId="4" fontId="1" fillId="25" borderId="0" xfId="0" applyNumberFormat="1" applyFont="1" applyFill="1" applyBorder="1" applyAlignment="1">
      <alignment horizontal="center"/>
    </xf>
    <xf numFmtId="4" fontId="13" fillId="25" borderId="0" xfId="50" applyNumberFormat="1" applyFont="1" applyFill="1" applyBorder="1" applyAlignment="1">
      <alignment horizontal="center"/>
    </xf>
    <xf numFmtId="187" fontId="14" fillId="25" borderId="0" xfId="0" applyNumberFormat="1" applyFont="1" applyFill="1" applyProtection="1"/>
    <xf numFmtId="4" fontId="13" fillId="25" borderId="0" xfId="48" applyNumberFormat="1" applyFont="1" applyFill="1"/>
    <xf numFmtId="2" fontId="13" fillId="25" borderId="0" xfId="0" applyNumberFormat="1" applyFont="1" applyFill="1" applyBorder="1" applyAlignment="1">
      <alignment horizontal="right" vertical="center"/>
    </xf>
    <xf numFmtId="192" fontId="3" fillId="25" borderId="0" xfId="0" applyNumberFormat="1" applyFont="1" applyFill="1" applyBorder="1" applyAlignment="1">
      <alignment horizontal="right" vertical="center"/>
    </xf>
    <xf numFmtId="192" fontId="3" fillId="25" borderId="0" xfId="0" applyNumberFormat="1" applyFont="1" applyFill="1"/>
    <xf numFmtId="192" fontId="3" fillId="25" borderId="0" xfId="0" applyNumberFormat="1" applyFont="1" applyFill="1" applyBorder="1" applyAlignment="1"/>
    <xf numFmtId="0" fontId="13" fillId="0" borderId="0" xfId="45" applyFont="1" applyFill="1"/>
    <xf numFmtId="0" fontId="13" fillId="0" borderId="0" xfId="45" applyFont="1" applyFill="1" applyBorder="1"/>
    <xf numFmtId="0" fontId="20" fillId="0" borderId="0" xfId="45" applyFont="1" applyBorder="1"/>
    <xf numFmtId="0" fontId="13" fillId="0" borderId="0" xfId="45" applyFont="1"/>
    <xf numFmtId="0" fontId="22" fillId="0" borderId="0" xfId="0" applyFont="1"/>
    <xf numFmtId="0" fontId="11" fillId="0" borderId="0" xfId="45" applyFont="1" applyAlignment="1">
      <alignment horizontal="center"/>
    </xf>
    <xf numFmtId="0" fontId="11" fillId="0" borderId="0" xfId="45" applyFont="1" applyFill="1" applyAlignment="1">
      <alignment horizontal="center"/>
    </xf>
    <xf numFmtId="43" fontId="24" fillId="0" borderId="0" xfId="45" applyNumberFormat="1" applyFont="1" applyBorder="1"/>
    <xf numFmtId="0" fontId="1" fillId="0" borderId="0" xfId="49"/>
    <xf numFmtId="0" fontId="1" fillId="0" borderId="0" xfId="49" applyFill="1"/>
    <xf numFmtId="0" fontId="3" fillId="0" borderId="0" xfId="49" applyFont="1" applyBorder="1"/>
    <xf numFmtId="0" fontId="11" fillId="0" borderId="0" xfId="49" applyFont="1" applyAlignment="1">
      <alignment horizontal="center"/>
    </xf>
    <xf numFmtId="0" fontId="11" fillId="0" borderId="0" xfId="49" applyFont="1" applyFill="1"/>
    <xf numFmtId="4" fontId="11" fillId="0" borderId="0" xfId="49" applyNumberFormat="1" applyFont="1" applyFill="1"/>
    <xf numFmtId="0" fontId="11" fillId="0" borderId="0" xfId="49" applyFont="1" applyFill="1" applyAlignment="1">
      <alignment horizontal="center"/>
    </xf>
    <xf numFmtId="4" fontId="1" fillId="0" borderId="0" xfId="49" applyNumberFormat="1" applyFill="1"/>
    <xf numFmtId="0" fontId="1" fillId="0" borderId="0" xfId="49" applyFill="1" applyAlignment="1">
      <alignment horizontal="center"/>
    </xf>
    <xf numFmtId="4" fontId="1" fillId="26" borderId="0" xfId="49" applyNumberFormat="1" applyFill="1"/>
    <xf numFmtId="4" fontId="11" fillId="0" borderId="0" xfId="49" applyNumberFormat="1" applyFont="1" applyFill="1" applyAlignment="1">
      <alignment horizontal="right"/>
    </xf>
    <xf numFmtId="0" fontId="1" fillId="0" borderId="0" xfId="49" applyFill="1" applyAlignment="1">
      <alignment horizontal="right"/>
    </xf>
    <xf numFmtId="4" fontId="1" fillId="0" borderId="0" xfId="49" applyNumberFormat="1" applyFill="1" applyAlignment="1">
      <alignment horizontal="right"/>
    </xf>
    <xf numFmtId="39" fontId="15" fillId="0" borderId="0" xfId="49" applyNumberFormat="1" applyFont="1" applyFill="1" applyProtection="1"/>
    <xf numFmtId="39" fontId="15" fillId="0" borderId="0" xfId="49" applyNumberFormat="1" applyFont="1" applyFill="1" applyAlignment="1" applyProtection="1">
      <alignment horizontal="center"/>
    </xf>
    <xf numFmtId="39" fontId="14" fillId="0" borderId="0" xfId="49" applyNumberFormat="1" applyFont="1" applyFill="1" applyProtection="1"/>
    <xf numFmtId="39" fontId="14" fillId="0" borderId="0" xfId="49" applyNumberFormat="1" applyFont="1" applyFill="1" applyAlignment="1" applyProtection="1">
      <alignment horizontal="center"/>
    </xf>
    <xf numFmtId="39" fontId="13" fillId="0" borderId="0" xfId="49" applyNumberFormat="1" applyFont="1" applyFill="1" applyProtection="1"/>
    <xf numFmtId="39" fontId="11" fillId="0" borderId="0" xfId="49" applyNumberFormat="1" applyFont="1" applyFill="1"/>
    <xf numFmtId="2" fontId="11" fillId="0" borderId="0" xfId="49" applyNumberFormat="1" applyFont="1" applyFill="1"/>
    <xf numFmtId="39" fontId="14" fillId="0" borderId="0" xfId="49" applyNumberFormat="1" applyFont="1" applyFill="1" applyAlignment="1" applyProtection="1">
      <alignment vertical="justify"/>
    </xf>
    <xf numFmtId="4" fontId="23" fillId="0" borderId="0" xfId="0" applyNumberFormat="1" applyFont="1" applyFill="1"/>
    <xf numFmtId="49" fontId="23" fillId="0" borderId="0" xfId="0" applyNumberFormat="1" applyFont="1" applyFill="1"/>
    <xf numFmtId="49" fontId="21" fillId="0" borderId="0" xfId="0" applyNumberFormat="1" applyFont="1" applyFill="1"/>
    <xf numFmtId="0" fontId="13" fillId="0" borderId="13" xfId="45" applyFont="1" applyFill="1" applyBorder="1"/>
    <xf numFmtId="0" fontId="13" fillId="0" borderId="14" xfId="45" applyFont="1" applyFill="1" applyBorder="1"/>
    <xf numFmtId="197" fontId="13" fillId="0" borderId="0" xfId="36" applyNumberFormat="1" applyFont="1" applyFill="1"/>
    <xf numFmtId="198" fontId="11" fillId="0" borderId="0" xfId="36" applyNumberFormat="1" applyFont="1" applyFill="1" applyAlignment="1">
      <alignment horizontal="center"/>
    </xf>
    <xf numFmtId="4" fontId="21" fillId="0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11" fillId="0" borderId="0" xfId="0" applyFont="1"/>
    <xf numFmtId="4" fontId="51" fillId="0" borderId="15" xfId="0" applyNumberFormat="1" applyFont="1" applyFill="1" applyBorder="1" applyAlignment="1">
      <alignment horizontal="center" vertical="center"/>
    </xf>
    <xf numFmtId="4" fontId="51" fillId="0" borderId="16" xfId="0" applyNumberFormat="1" applyFont="1" applyFill="1" applyBorder="1" applyAlignment="1">
      <alignment horizontal="center" vertical="center"/>
    </xf>
    <xf numFmtId="4" fontId="52" fillId="0" borderId="0" xfId="0" applyNumberFormat="1" applyFont="1"/>
    <xf numFmtId="0" fontId="52" fillId="0" borderId="0" xfId="0" applyFont="1"/>
    <xf numFmtId="0" fontId="13" fillId="0" borderId="0" xfId="0" applyFont="1"/>
    <xf numFmtId="4" fontId="13" fillId="0" borderId="17" xfId="0" applyNumberFormat="1" applyFont="1" applyFill="1" applyBorder="1" applyProtection="1"/>
    <xf numFmtId="0" fontId="53" fillId="0" borderId="11" xfId="0" applyFont="1" applyBorder="1" applyAlignment="1">
      <alignment horizontal="center"/>
    </xf>
    <xf numFmtId="196" fontId="13" fillId="0" borderId="17" xfId="45" applyNumberFormat="1" applyFont="1" applyFill="1" applyBorder="1" applyAlignment="1" applyProtection="1">
      <alignment horizontal="left"/>
    </xf>
    <xf numFmtId="0" fontId="13" fillId="0" borderId="18" xfId="0" applyFont="1" applyFill="1" applyBorder="1"/>
    <xf numFmtId="0" fontId="11" fillId="0" borderId="11" xfId="0" applyFont="1" applyFill="1" applyBorder="1"/>
    <xf numFmtId="0" fontId="13" fillId="0" borderId="11" xfId="0" applyFont="1" applyFill="1" applyBorder="1"/>
    <xf numFmtId="43" fontId="13" fillId="0" borderId="11" xfId="33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43" fontId="13" fillId="0" borderId="11" xfId="33" applyFont="1" applyFill="1" applyBorder="1"/>
    <xf numFmtId="4" fontId="13" fillId="0" borderId="0" xfId="0" applyNumberFormat="1" applyFont="1" applyFill="1"/>
    <xf numFmtId="43" fontId="13" fillId="0" borderId="19" xfId="33" applyFont="1" applyFill="1" applyBorder="1"/>
    <xf numFmtId="196" fontId="13" fillId="0" borderId="11" xfId="45" applyNumberFormat="1" applyFont="1" applyFill="1" applyBorder="1" applyAlignment="1" applyProtection="1">
      <alignment horizontal="left"/>
    </xf>
    <xf numFmtId="39" fontId="13" fillId="0" borderId="11" xfId="45" applyNumberFormat="1" applyFont="1" applyFill="1" applyBorder="1" applyAlignment="1" applyProtection="1">
      <alignment horizontal="right"/>
    </xf>
    <xf numFmtId="196" fontId="13" fillId="0" borderId="11" xfId="45" applyNumberFormat="1" applyFont="1" applyFill="1" applyBorder="1" applyAlignment="1" applyProtection="1">
      <alignment horizontal="center"/>
    </xf>
    <xf numFmtId="0" fontId="11" fillId="0" borderId="20" xfId="0" applyFont="1" applyFill="1" applyBorder="1" applyAlignment="1">
      <alignment horizontal="center"/>
    </xf>
    <xf numFmtId="4" fontId="13" fillId="0" borderId="11" xfId="33" applyNumberFormat="1" applyFont="1" applyFill="1" applyBorder="1" applyProtection="1"/>
    <xf numFmtId="0" fontId="11" fillId="0" borderId="18" xfId="0" applyFont="1" applyFill="1" applyBorder="1"/>
    <xf numFmtId="43" fontId="13" fillId="0" borderId="11" xfId="33" applyFont="1" applyFill="1" applyBorder="1" applyAlignment="1">
      <alignment horizontal="right"/>
    </xf>
    <xf numFmtId="0" fontId="13" fillId="0" borderId="11" xfId="0" applyFont="1" applyFill="1" applyBorder="1" applyAlignment="1">
      <alignment vertical="justify"/>
    </xf>
    <xf numFmtId="0" fontId="13" fillId="0" borderId="17" xfId="0" applyFont="1" applyFill="1" applyBorder="1" applyAlignment="1">
      <alignment horizontal="center"/>
    </xf>
    <xf numFmtId="0" fontId="13" fillId="0" borderId="17" xfId="0" applyFont="1" applyFill="1" applyBorder="1"/>
    <xf numFmtId="43" fontId="13" fillId="0" borderId="17" xfId="33" applyFont="1" applyFill="1" applyBorder="1"/>
    <xf numFmtId="0" fontId="13" fillId="0" borderId="21" xfId="0" applyFont="1" applyFill="1" applyBorder="1" applyAlignment="1">
      <alignment horizontal="center"/>
    </xf>
    <xf numFmtId="0" fontId="11" fillId="0" borderId="21" xfId="0" applyFont="1" applyFill="1" applyBorder="1"/>
    <xf numFmtId="0" fontId="13" fillId="0" borderId="21" xfId="0" applyFont="1" applyFill="1" applyBorder="1"/>
    <xf numFmtId="43" fontId="13" fillId="0" borderId="18" xfId="33" applyFont="1" applyFill="1" applyBorder="1"/>
    <xf numFmtId="4" fontId="13" fillId="0" borderId="11" xfId="0" applyNumberFormat="1" applyFont="1" applyFill="1" applyBorder="1" applyProtection="1"/>
    <xf numFmtId="4" fontId="13" fillId="0" borderId="11" xfId="0" applyNumberFormat="1" applyFont="1" applyFill="1" applyBorder="1" applyAlignment="1" applyProtection="1"/>
    <xf numFmtId="4" fontId="13" fillId="0" borderId="11" xfId="0" applyNumberFormat="1" applyFont="1" applyFill="1" applyBorder="1" applyAlignment="1" applyProtection="1">
      <alignment horizontal="center"/>
    </xf>
    <xf numFmtId="4" fontId="13" fillId="0" borderId="11" xfId="0" applyNumberFormat="1" applyFont="1" applyFill="1" applyBorder="1" applyAlignment="1" applyProtection="1">
      <alignment horizontal="right"/>
    </xf>
    <xf numFmtId="4" fontId="11" fillId="0" borderId="11" xfId="0" applyNumberFormat="1" applyFont="1" applyFill="1" applyBorder="1" applyProtection="1"/>
    <xf numFmtId="4" fontId="11" fillId="0" borderId="11" xfId="0" quotePrefix="1" applyNumberFormat="1" applyFont="1" applyFill="1" applyBorder="1" applyAlignment="1" applyProtection="1">
      <alignment horizontal="left"/>
    </xf>
    <xf numFmtId="196" fontId="52" fillId="0" borderId="11" xfId="45" applyNumberFormat="1" applyFont="1" applyFill="1" applyBorder="1" applyAlignment="1" applyProtection="1">
      <alignment horizontal="left" vertical="justify"/>
    </xf>
    <xf numFmtId="196" fontId="13" fillId="0" borderId="11" xfId="0" applyNumberFormat="1" applyFont="1" applyFill="1" applyBorder="1" applyAlignment="1" applyProtection="1">
      <alignment horizontal="left"/>
    </xf>
    <xf numFmtId="196" fontId="13" fillId="0" borderId="11" xfId="0" applyNumberFormat="1" applyFont="1" applyFill="1" applyBorder="1" applyAlignment="1" applyProtection="1">
      <alignment horizontal="center"/>
    </xf>
    <xf numFmtId="39" fontId="13" fillId="0" borderId="11" xfId="0" applyNumberFormat="1" applyFont="1" applyFill="1" applyBorder="1" applyProtection="1"/>
    <xf numFmtId="4" fontId="11" fillId="0" borderId="11" xfId="0" applyNumberFormat="1" applyFont="1" applyFill="1" applyBorder="1" applyAlignment="1" applyProtection="1">
      <alignment horizontal="center"/>
    </xf>
    <xf numFmtId="4" fontId="13" fillId="0" borderId="11" xfId="0" quotePrefix="1" applyNumberFormat="1" applyFont="1" applyFill="1" applyBorder="1" applyAlignment="1" applyProtection="1">
      <alignment horizontal="left"/>
    </xf>
    <xf numFmtId="196" fontId="11" fillId="0" borderId="11" xfId="0" applyNumberFormat="1" applyFont="1" applyFill="1" applyBorder="1" applyAlignment="1" applyProtection="1">
      <alignment horizontal="center"/>
    </xf>
    <xf numFmtId="196" fontId="11" fillId="0" borderId="11" xfId="0" applyNumberFormat="1" applyFont="1" applyFill="1" applyBorder="1" applyAlignment="1" applyProtection="1">
      <alignment horizontal="left"/>
    </xf>
    <xf numFmtId="4" fontId="13" fillId="0" borderId="18" xfId="0" applyNumberFormat="1" applyFont="1" applyFill="1" applyBorder="1" applyProtection="1"/>
    <xf numFmtId="0" fontId="11" fillId="0" borderId="17" xfId="0" applyFont="1" applyFill="1" applyBorder="1"/>
    <xf numFmtId="196" fontId="13" fillId="0" borderId="18" xfId="0" applyNumberFormat="1" applyFont="1" applyFill="1" applyBorder="1" applyAlignment="1" applyProtection="1">
      <alignment horizontal="left"/>
    </xf>
    <xf numFmtId="4" fontId="13" fillId="0" borderId="11" xfId="0" applyNumberFormat="1" applyFont="1" applyFill="1" applyBorder="1" applyAlignment="1" applyProtection="1">
      <alignment horizontal="right" wrapText="1"/>
    </xf>
    <xf numFmtId="49" fontId="11" fillId="0" borderId="0" xfId="0" quotePrefix="1" applyNumberFormat="1" applyFont="1" applyFill="1" applyBorder="1" applyAlignment="1" applyProtection="1">
      <alignment horizontal="left"/>
      <protection locked="0"/>
    </xf>
    <xf numFmtId="4" fontId="56" fillId="0" borderId="0" xfId="0" applyNumberFormat="1" applyFont="1" applyFill="1" applyBorder="1" applyProtection="1">
      <protection locked="0"/>
    </xf>
    <xf numFmtId="49" fontId="11" fillId="0" borderId="20" xfId="0" quotePrefix="1" applyNumberFormat="1" applyFont="1" applyFill="1" applyBorder="1" applyAlignment="1" applyProtection="1">
      <alignment horizontal="left"/>
      <protection locked="0"/>
    </xf>
    <xf numFmtId="0" fontId="13" fillId="0" borderId="0" xfId="45" applyFont="1" applyFill="1" applyBorder="1" applyAlignment="1">
      <alignment horizontal="center"/>
    </xf>
    <xf numFmtId="4" fontId="13" fillId="0" borderId="0" xfId="0" applyNumberFormat="1" applyFont="1" applyFill="1" applyBorder="1" applyAlignment="1" applyProtection="1">
      <alignment vertical="justify"/>
    </xf>
    <xf numFmtId="199" fontId="13" fillId="0" borderId="0" xfId="45" applyNumberFormat="1" applyFont="1" applyFill="1" applyBorder="1"/>
    <xf numFmtId="0" fontId="13" fillId="0" borderId="22" xfId="45" applyFont="1" applyFill="1" applyBorder="1"/>
    <xf numFmtId="0" fontId="11" fillId="0" borderId="12" xfId="45" applyFont="1" applyFill="1" applyBorder="1"/>
    <xf numFmtId="199" fontId="13" fillId="0" borderId="12" xfId="45" applyNumberFormat="1" applyFont="1" applyFill="1" applyBorder="1"/>
    <xf numFmtId="0" fontId="13" fillId="0" borderId="12" xfId="45" applyFont="1" applyFill="1" applyBorder="1" applyAlignment="1">
      <alignment horizontal="center"/>
    </xf>
    <xf numFmtId="10" fontId="13" fillId="0" borderId="0" xfId="45" applyNumberFormat="1" applyFont="1" applyFill="1" applyBorder="1"/>
    <xf numFmtId="199" fontId="13" fillId="0" borderId="0" xfId="45" applyNumberFormat="1" applyFont="1" applyFill="1"/>
    <xf numFmtId="0" fontId="13" fillId="0" borderId="0" xfId="45" applyFont="1" applyFill="1" applyAlignment="1">
      <alignment horizontal="center"/>
    </xf>
    <xf numFmtId="198" fontId="13" fillId="0" borderId="0" xfId="36" applyNumberFormat="1" applyFont="1" applyFill="1"/>
    <xf numFmtId="4" fontId="11" fillId="0" borderId="0" xfId="45" applyNumberFormat="1" applyFont="1" applyFill="1" applyAlignment="1">
      <alignment horizontal="left"/>
    </xf>
    <xf numFmtId="4" fontId="13" fillId="0" borderId="0" xfId="45" quotePrefix="1" applyNumberFormat="1" applyFont="1" applyFill="1" applyAlignment="1">
      <alignment horizontal="left"/>
    </xf>
    <xf numFmtId="186" fontId="13" fillId="0" borderId="0" xfId="35" quotePrefix="1" applyNumberFormat="1" applyFont="1" applyFill="1" applyAlignment="1">
      <alignment horizontal="left"/>
    </xf>
    <xf numFmtId="186" fontId="11" fillId="0" borderId="0" xfId="35" applyNumberFormat="1" applyFont="1" applyFill="1" applyAlignment="1"/>
    <xf numFmtId="197" fontId="11" fillId="0" borderId="0" xfId="35" applyNumberFormat="1" applyFont="1" applyFill="1" applyAlignment="1"/>
    <xf numFmtId="4" fontId="13" fillId="0" borderId="0" xfId="45" applyNumberFormat="1" applyFont="1" applyFill="1" applyAlignment="1">
      <alignment horizontal="justify"/>
    </xf>
    <xf numFmtId="186" fontId="13" fillId="0" borderId="0" xfId="35" applyNumberFormat="1" applyFont="1" applyFill="1" applyAlignment="1">
      <alignment horizontal="justify"/>
    </xf>
    <xf numFmtId="197" fontId="13" fillId="0" borderId="0" xfId="35" applyNumberFormat="1" applyFont="1" applyFill="1" applyAlignment="1"/>
    <xf numFmtId="4" fontId="11" fillId="0" borderId="0" xfId="45" quotePrefix="1" applyNumberFormat="1" applyFont="1" applyFill="1" applyAlignment="1">
      <alignment horizontal="left"/>
    </xf>
    <xf numFmtId="0" fontId="19" fillId="0" borderId="0" xfId="45" applyFont="1" applyFill="1"/>
    <xf numFmtId="198" fontId="19" fillId="0" borderId="0" xfId="36" applyNumberFormat="1" applyFont="1" applyFill="1"/>
    <xf numFmtId="0" fontId="14" fillId="0" borderId="0" xfId="45" applyFont="1" applyFill="1" applyAlignment="1">
      <alignment horizontal="center"/>
    </xf>
    <xf numFmtId="0" fontId="14" fillId="0" borderId="0" xfId="45" applyFont="1" applyFill="1"/>
    <xf numFmtId="198" fontId="14" fillId="0" borderId="0" xfId="36" applyNumberFormat="1" applyFont="1" applyFill="1"/>
    <xf numFmtId="198" fontId="14" fillId="0" borderId="0" xfId="36" applyNumberFormat="1" applyFont="1" applyFill="1" applyAlignment="1"/>
    <xf numFmtId="4" fontId="11" fillId="0" borderId="0" xfId="35" applyNumberFormat="1" applyFont="1" applyFill="1" applyAlignment="1" applyProtection="1"/>
    <xf numFmtId="0" fontId="57" fillId="0" borderId="0" xfId="0" applyFont="1" applyFill="1"/>
    <xf numFmtId="0" fontId="52" fillId="0" borderId="0" xfId="45" applyFont="1" applyFill="1"/>
    <xf numFmtId="198" fontId="57" fillId="0" borderId="0" xfId="33" applyNumberFormat="1" applyFont="1" applyFill="1"/>
    <xf numFmtId="198" fontId="57" fillId="0" borderId="0" xfId="33" applyNumberFormat="1" applyFont="1" applyFill="1" applyAlignment="1"/>
    <xf numFmtId="197" fontId="14" fillId="0" borderId="0" xfId="45" applyNumberFormat="1" applyFont="1" applyFill="1"/>
    <xf numFmtId="4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0" xfId="0" quotePrefix="1" applyNumberFormat="1" applyFont="1" applyFill="1" applyAlignment="1">
      <alignment horizontal="left"/>
    </xf>
    <xf numFmtId="4" fontId="13" fillId="0" borderId="0" xfId="0" applyNumberFormat="1" applyFont="1" applyFill="1" applyAlignment="1" applyProtection="1">
      <alignment horizontal="left" vertical="justify"/>
    </xf>
    <xf numFmtId="4" fontId="13" fillId="0" borderId="0" xfId="0" applyNumberFormat="1" applyFont="1" applyFill="1" applyAlignment="1" applyProtection="1">
      <alignment horizontal="left"/>
    </xf>
    <xf numFmtId="4" fontId="13" fillId="0" borderId="11" xfId="0" applyNumberFormat="1" applyFont="1" applyFill="1" applyBorder="1" applyAlignment="1" applyProtection="1">
      <alignment horizontal="center" wrapText="1"/>
    </xf>
    <xf numFmtId="0" fontId="47" fillId="0" borderId="0" xfId="0" applyFont="1" applyAlignment="1"/>
    <xf numFmtId="0" fontId="10" fillId="0" borderId="0" xfId="0" applyFont="1" applyAlignment="1"/>
    <xf numFmtId="0" fontId="13" fillId="0" borderId="19" xfId="0" applyFont="1" applyFill="1" applyBorder="1"/>
    <xf numFmtId="0" fontId="54" fillId="0" borderId="17" xfId="0" applyFont="1" applyFill="1" applyBorder="1" applyAlignment="1">
      <alignment horizontal="center"/>
    </xf>
    <xf numFmtId="4" fontId="11" fillId="0" borderId="20" xfId="0" applyNumberFormat="1" applyFont="1" applyFill="1" applyBorder="1" applyAlignment="1" applyProtection="1">
      <alignment horizontal="center"/>
    </xf>
    <xf numFmtId="196" fontId="13" fillId="0" borderId="17" xfId="0" applyNumberFormat="1" applyFont="1" applyFill="1" applyBorder="1" applyAlignment="1" applyProtection="1">
      <alignment horizontal="center"/>
    </xf>
    <xf numFmtId="49" fontId="13" fillId="0" borderId="21" xfId="0" applyNumberFormat="1" applyFont="1" applyFill="1" applyBorder="1" applyProtection="1"/>
    <xf numFmtId="0" fontId="53" fillId="0" borderId="23" xfId="0" applyFont="1" applyFill="1" applyBorder="1" applyAlignment="1">
      <alignment horizontal="center"/>
    </xf>
    <xf numFmtId="0" fontId="54" fillId="0" borderId="23" xfId="0" applyFont="1" applyFill="1" applyBorder="1"/>
    <xf numFmtId="4" fontId="11" fillId="0" borderId="11" xfId="0" applyNumberFormat="1" applyFont="1" applyFill="1" applyBorder="1" applyAlignment="1">
      <alignment horizontal="centerContinuous"/>
    </xf>
    <xf numFmtId="4" fontId="13" fillId="0" borderId="11" xfId="0" applyNumberFormat="1" applyFont="1" applyFill="1" applyBorder="1" applyAlignment="1">
      <alignment horizontal="centerContinuous"/>
    </xf>
    <xf numFmtId="197" fontId="13" fillId="0" borderId="11" xfId="0" applyNumberFormat="1" applyFont="1" applyFill="1" applyBorder="1" applyAlignment="1" applyProtection="1">
      <alignment horizontal="right" wrapText="1"/>
    </xf>
    <xf numFmtId="4" fontId="11" fillId="0" borderId="24" xfId="0" applyNumberFormat="1" applyFont="1" applyFill="1" applyBorder="1" applyAlignment="1">
      <alignment horizontal="centerContinuous"/>
    </xf>
    <xf numFmtId="188" fontId="13" fillId="0" borderId="24" xfId="0" applyNumberFormat="1" applyFont="1" applyFill="1" applyBorder="1" applyAlignment="1">
      <alignment horizontal="center"/>
    </xf>
    <xf numFmtId="49" fontId="13" fillId="0" borderId="18" xfId="0" applyNumberFormat="1" applyFont="1" applyFill="1" applyBorder="1"/>
    <xf numFmtId="0" fontId="11" fillId="0" borderId="2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53" fillId="0" borderId="16" xfId="0" applyFont="1" applyFill="1" applyBorder="1"/>
    <xf numFmtId="43" fontId="54" fillId="0" borderId="16" xfId="33" applyFont="1" applyFill="1" applyBorder="1"/>
    <xf numFmtId="0" fontId="54" fillId="0" borderId="16" xfId="0" applyFont="1" applyFill="1" applyBorder="1"/>
    <xf numFmtId="0" fontId="13" fillId="0" borderId="24" xfId="0" applyFont="1" applyFill="1" applyBorder="1"/>
    <xf numFmtId="4" fontId="11" fillId="0" borderId="24" xfId="0" applyNumberFormat="1" applyFont="1" applyFill="1" applyBorder="1" applyAlignment="1" applyProtection="1">
      <alignment horizontal="center"/>
    </xf>
    <xf numFmtId="4" fontId="13" fillId="0" borderId="19" xfId="0" applyNumberFormat="1" applyFont="1" applyFill="1" applyBorder="1" applyAlignment="1" applyProtection="1"/>
    <xf numFmtId="4" fontId="11" fillId="0" borderId="18" xfId="0" quotePrefix="1" applyNumberFormat="1" applyFont="1" applyFill="1" applyBorder="1" applyAlignment="1" applyProtection="1">
      <alignment horizontal="left"/>
    </xf>
    <xf numFmtId="4" fontId="13" fillId="0" borderId="24" xfId="0" applyNumberFormat="1" applyFont="1" applyFill="1" applyBorder="1" applyAlignment="1" applyProtection="1">
      <alignment horizontal="center"/>
    </xf>
    <xf numFmtId="4" fontId="11" fillId="0" borderId="18" xfId="0" quotePrefix="1" applyNumberFormat="1" applyFont="1" applyFill="1" applyBorder="1" applyAlignment="1" applyProtection="1">
      <alignment horizontal="center"/>
    </xf>
    <xf numFmtId="43" fontId="54" fillId="0" borderId="18" xfId="33" applyFont="1" applyFill="1" applyBorder="1"/>
    <xf numFmtId="0" fontId="54" fillId="0" borderId="18" xfId="0" applyFont="1" applyFill="1" applyBorder="1"/>
    <xf numFmtId="0" fontId="54" fillId="0" borderId="15" xfId="0" applyFont="1" applyFill="1" applyBorder="1" applyAlignment="1">
      <alignment horizontal="center"/>
    </xf>
    <xf numFmtId="0" fontId="53" fillId="0" borderId="21" xfId="0" applyFont="1" applyFill="1" applyBorder="1"/>
    <xf numFmtId="4" fontId="13" fillId="0" borderId="21" xfId="0" applyNumberFormat="1" applyFont="1" applyFill="1" applyBorder="1" applyProtection="1"/>
    <xf numFmtId="196" fontId="13" fillId="0" borderId="18" xfId="0" applyNumberFormat="1" applyFont="1" applyFill="1" applyBorder="1" applyAlignment="1" applyProtection="1">
      <alignment horizontal="center"/>
    </xf>
    <xf numFmtId="0" fontId="11" fillId="0" borderId="16" xfId="0" applyFont="1" applyFill="1" applyBorder="1" applyAlignment="1">
      <alignment vertical="justify"/>
    </xf>
    <xf numFmtId="43" fontId="13" fillId="0" borderId="16" xfId="33" applyFont="1" applyFill="1" applyBorder="1"/>
    <xf numFmtId="0" fontId="13" fillId="0" borderId="16" xfId="0" applyFont="1" applyFill="1" applyBorder="1"/>
    <xf numFmtId="4" fontId="13" fillId="0" borderId="19" xfId="0" applyNumberFormat="1" applyFont="1" applyFill="1" applyBorder="1" applyAlignment="1" applyProtection="1">
      <alignment horizontal="right"/>
    </xf>
    <xf numFmtId="0" fontId="11" fillId="0" borderId="21" xfId="0" applyFont="1" applyFill="1" applyBorder="1" applyAlignment="1">
      <alignment vertical="justify"/>
    </xf>
    <xf numFmtId="196" fontId="13" fillId="0" borderId="17" xfId="0" applyNumberFormat="1" applyFont="1" applyFill="1" applyBorder="1" applyAlignment="1" applyProtection="1">
      <alignment horizontal="left"/>
    </xf>
    <xf numFmtId="39" fontId="13" fillId="0" borderId="17" xfId="0" applyNumberFormat="1" applyFont="1" applyFill="1" applyBorder="1" applyProtection="1"/>
    <xf numFmtId="49" fontId="13" fillId="0" borderId="15" xfId="0" applyNumberFormat="1" applyFont="1" applyFill="1" applyBorder="1" applyProtection="1"/>
    <xf numFmtId="49" fontId="13" fillId="0" borderId="21" xfId="0" applyNumberFormat="1" applyFont="1" applyFill="1" applyBorder="1"/>
    <xf numFmtId="49" fontId="13" fillId="0" borderId="15" xfId="0" applyNumberFormat="1" applyFont="1" applyFill="1" applyBorder="1"/>
    <xf numFmtId="196" fontId="11" fillId="0" borderId="16" xfId="0" applyNumberFormat="1" applyFont="1" applyFill="1" applyBorder="1" applyAlignment="1" applyProtection="1">
      <alignment horizontal="left"/>
    </xf>
    <xf numFmtId="4" fontId="56" fillId="0" borderId="16" xfId="0" applyNumberFormat="1" applyFont="1" applyFill="1" applyBorder="1" applyProtection="1">
      <protection locked="0"/>
    </xf>
    <xf numFmtId="0" fontId="0" fillId="0" borderId="0" xfId="50" applyFont="1"/>
    <xf numFmtId="43" fontId="2" fillId="0" borderId="11" xfId="33" applyFont="1" applyFill="1" applyBorder="1" applyAlignment="1">
      <alignment wrapText="1"/>
    </xf>
    <xf numFmtId="43" fontId="2" fillId="0" borderId="11" xfId="33" applyFont="1" applyFill="1" applyBorder="1"/>
    <xf numFmtId="4" fontId="2" fillId="0" borderId="11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>
      <alignment horizontal="center"/>
    </xf>
    <xf numFmtId="4" fontId="2" fillId="0" borderId="0" xfId="0" applyNumberFormat="1" applyFont="1" applyFill="1" applyBorder="1" applyAlignment="1" applyProtection="1">
      <alignment vertical="justify"/>
    </xf>
    <xf numFmtId="0" fontId="2" fillId="0" borderId="11" xfId="0" applyFont="1" applyFill="1" applyBorder="1"/>
    <xf numFmtId="0" fontId="2" fillId="0" borderId="18" xfId="0" applyFont="1" applyFill="1" applyBorder="1"/>
    <xf numFmtId="4" fontId="2" fillId="0" borderId="11" xfId="0" applyNumberFormat="1" applyFont="1" applyFill="1" applyBorder="1" applyAlignment="1">
      <alignment horizontal="centerContinuous"/>
    </xf>
    <xf numFmtId="4" fontId="13" fillId="0" borderId="11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justify"/>
    </xf>
    <xf numFmtId="0" fontId="2" fillId="25" borderId="0" xfId="50" quotePrefix="1" applyFont="1" applyFill="1" applyBorder="1" applyAlignment="1">
      <alignment horizontal="left"/>
    </xf>
    <xf numFmtId="0" fontId="2" fillId="25" borderId="0" xfId="0" quotePrefix="1" applyFont="1" applyFill="1" applyBorder="1" applyAlignment="1">
      <alignment horizontal="left"/>
    </xf>
    <xf numFmtId="196" fontId="2" fillId="0" borderId="11" xfId="0" applyNumberFormat="1" applyFont="1" applyFill="1" applyBorder="1" applyAlignment="1" applyProtection="1">
      <alignment horizontal="left"/>
    </xf>
    <xf numFmtId="4" fontId="2" fillId="0" borderId="11" xfId="0" applyNumberFormat="1" applyFont="1" applyFill="1" applyBorder="1" applyAlignment="1" applyProtection="1">
      <alignment wrapText="1"/>
    </xf>
    <xf numFmtId="4" fontId="2" fillId="0" borderId="11" xfId="0" quotePrefix="1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196" fontId="2" fillId="0" borderId="11" xfId="0" applyNumberFormat="1" applyFont="1" applyFill="1" applyBorder="1" applyAlignment="1" applyProtection="1">
      <alignment horizontal="center"/>
    </xf>
    <xf numFmtId="0" fontId="10" fillId="0" borderId="0" xfId="49" applyFont="1" applyAlignment="1">
      <alignment horizontal="center"/>
    </xf>
    <xf numFmtId="0" fontId="11" fillId="0" borderId="0" xfId="49" applyFont="1" applyAlignment="1">
      <alignment horizontal="center"/>
    </xf>
    <xf numFmtId="0" fontId="25" fillId="0" borderId="0" xfId="45" applyFont="1" applyAlignment="1">
      <alignment horizontal="center" vertical="justify"/>
    </xf>
    <xf numFmtId="0" fontId="1" fillId="0" borderId="0" xfId="49"/>
    <xf numFmtId="0" fontId="14" fillId="0" borderId="0" xfId="45" applyFont="1" applyFill="1" applyAlignment="1">
      <alignment horizontal="center"/>
    </xf>
    <xf numFmtId="4" fontId="11" fillId="0" borderId="0" xfId="45" applyNumberFormat="1" applyFont="1" applyFill="1" applyAlignment="1">
      <alignment horizontal="left" vertical="justify"/>
    </xf>
    <xf numFmtId="0" fontId="4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45" applyFont="1" applyFill="1" applyAlignment="1">
      <alignment horizontal="center"/>
    </xf>
    <xf numFmtId="0" fontId="11" fillId="0" borderId="0" xfId="45" applyFont="1" applyAlignment="1">
      <alignment horizontal="center"/>
    </xf>
    <xf numFmtId="0" fontId="11" fillId="0" borderId="0" xfId="45" applyFont="1" applyBorder="1" applyAlignment="1">
      <alignment horizontal="center" vertical="justify"/>
    </xf>
  </cellXfs>
  <cellStyles count="6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 2" xfId="34"/>
    <cellStyle name="Millares 2 2" xfId="35"/>
    <cellStyle name="Millares 2 3" xfId="36"/>
    <cellStyle name="Millares 2 4" xfId="37"/>
    <cellStyle name="Millares 2_Multiusos las arecas" xfId="38"/>
    <cellStyle name="Millares 3" xfId="39"/>
    <cellStyle name="Millares 4" xfId="40"/>
    <cellStyle name="Millares 5" xfId="41"/>
    <cellStyle name="Millares 6" xfId="42"/>
    <cellStyle name="Neutral" xfId="43" builtinId="28" customBuiltin="1"/>
    <cellStyle name="Normal" xfId="0" builtinId="0"/>
    <cellStyle name="Normal - Style1" xfId="44"/>
    <cellStyle name="Normal 2" xfId="45"/>
    <cellStyle name="Normal 2 2" xfId="46"/>
    <cellStyle name="Normal 3" xfId="47"/>
    <cellStyle name="Normal_Adicional_Construccion_Juzgado_de_Paz__Boca_Chica_con_nuevo" xfId="48"/>
    <cellStyle name="Normal_ANALKSIS_OBRAS_PUBLICAS_enero_09(1)" xfId="49"/>
    <cellStyle name="Normal_escalera y baño curo" xfId="50"/>
    <cellStyle name="Normal_Terminacion de Calles Barrio Palmarito" xfId="51"/>
    <cellStyle name="Notas" xfId="52" builtinId="10" customBuiltin="1"/>
    <cellStyle name="Salida" xfId="53" builtinId="21" customBuiltin="1"/>
    <cellStyle name="Texto de advertencia" xfId="54" builtinId="11" customBuiltin="1"/>
    <cellStyle name="Texto explicativo" xfId="55" builtinId="53" customBuiltin="1"/>
    <cellStyle name="Título" xfId="56" builtinId="15" customBuiltin="1"/>
    <cellStyle name="Título 1" xfId="57"/>
    <cellStyle name="Título 2" xfId="58" builtinId="17" customBuiltin="1"/>
    <cellStyle name="Título 3" xfId="59" builtinId="18" customBuiltin="1"/>
    <cellStyle name="Total" xfId="6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NICA%20PROYECTOS\melessa%20alexandra%20organizado\presup%20definitivo\Presupuesto_Residencial__Melissa_Alexandra_II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ub%20de%20playa%20Juanillo%2026-03-07\Presupuesto%20Club%20de%20Playa%20Juanil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 "/>
      <sheetName val="Insumos"/>
      <sheetName val="Analisis "/>
      <sheetName val="Analisis Civil"/>
      <sheetName val="Mezcla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Insumos"/>
      <sheetName val="Analisis "/>
      <sheetName val="Analisis Civil"/>
      <sheetName val="Mezcla"/>
      <sheetName val=" MObra"/>
    </sheetNames>
    <sheetDataSet>
      <sheetData sheetId="0" refreshError="1"/>
      <sheetData sheetId="1"/>
      <sheetData sheetId="2">
        <row r="2">
          <cell r="H2">
            <v>34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73"/>
  <sheetViews>
    <sheetView topLeftCell="A157" zoomScaleNormal="100" workbookViewId="0">
      <selection activeCell="I163" sqref="I163"/>
    </sheetView>
  </sheetViews>
  <sheetFormatPr baseColWidth="10" defaultColWidth="10" defaultRowHeight="12.75" x14ac:dyDescent="0.2"/>
  <cols>
    <col min="1" max="2" width="10" style="82" customWidth="1"/>
    <col min="3" max="3" width="29" style="82" customWidth="1"/>
    <col min="4" max="16384" width="10" style="82"/>
  </cols>
  <sheetData>
    <row r="4" spans="1:7" ht="15.75" x14ac:dyDescent="0.25">
      <c r="A4" s="268" t="s">
        <v>183</v>
      </c>
      <c r="B4" s="268"/>
      <c r="C4" s="268"/>
      <c r="D4" s="268"/>
      <c r="E4" s="268"/>
      <c r="F4" s="268"/>
      <c r="G4" s="268"/>
    </row>
    <row r="5" spans="1:7" x14ac:dyDescent="0.2">
      <c r="A5" s="269" t="s">
        <v>140</v>
      </c>
      <c r="B5" s="269"/>
      <c r="C5" s="269"/>
      <c r="D5" s="269"/>
      <c r="E5" s="269"/>
      <c r="F5" s="269"/>
      <c r="G5" s="269"/>
    </row>
    <row r="7" spans="1:7" ht="15.75" customHeight="1" x14ac:dyDescent="0.2">
      <c r="A7" s="270" t="s">
        <v>254</v>
      </c>
      <c r="B7" s="271"/>
      <c r="C7" s="271"/>
      <c r="D7" s="271"/>
      <c r="E7" s="271"/>
      <c r="F7" s="271"/>
      <c r="G7" s="271"/>
    </row>
    <row r="8" spans="1:7" x14ac:dyDescent="0.2">
      <c r="C8" s="85"/>
      <c r="D8" s="85"/>
      <c r="E8" s="85"/>
      <c r="F8" s="85"/>
      <c r="G8" s="85"/>
    </row>
    <row r="10" spans="1:7" x14ac:dyDescent="0.2">
      <c r="A10" s="83"/>
      <c r="B10" s="83"/>
      <c r="C10" s="86" t="s">
        <v>79</v>
      </c>
      <c r="D10" s="83"/>
      <c r="E10" s="83"/>
      <c r="F10" s="83"/>
      <c r="G10" s="83"/>
    </row>
    <row r="11" spans="1:7" x14ac:dyDescent="0.2">
      <c r="A11" s="83"/>
      <c r="B11" s="83"/>
      <c r="C11" s="83"/>
      <c r="D11" s="83"/>
      <c r="E11" s="83"/>
      <c r="F11" s="83"/>
      <c r="G11" s="83"/>
    </row>
    <row r="12" spans="1:7" x14ac:dyDescent="0.2">
      <c r="A12" s="86"/>
      <c r="B12" s="83"/>
      <c r="C12" s="86" t="s">
        <v>51</v>
      </c>
      <c r="D12" s="87"/>
      <c r="E12" s="88"/>
      <c r="F12" s="83"/>
      <c r="G12" s="89"/>
    </row>
    <row r="13" spans="1:7" x14ac:dyDescent="0.2">
      <c r="A13" s="83"/>
      <c r="B13" s="83"/>
      <c r="C13" s="83" t="s">
        <v>53</v>
      </c>
      <c r="D13" s="89">
        <v>11.51</v>
      </c>
      <c r="E13" s="90" t="s">
        <v>54</v>
      </c>
      <c r="F13" s="91">
        <v>600</v>
      </c>
      <c r="G13" s="89">
        <f>D13*F13</f>
        <v>6906</v>
      </c>
    </row>
    <row r="14" spans="1:7" x14ac:dyDescent="0.2">
      <c r="A14" s="83"/>
      <c r="B14" s="83"/>
      <c r="C14" s="83" t="s">
        <v>61</v>
      </c>
      <c r="D14" s="89">
        <v>1</v>
      </c>
      <c r="E14" s="90" t="s">
        <v>38</v>
      </c>
      <c r="F14" s="89">
        <v>1300</v>
      </c>
      <c r="G14" s="89">
        <f>D14*F14</f>
        <v>1300</v>
      </c>
    </row>
    <row r="15" spans="1:7" x14ac:dyDescent="0.2">
      <c r="A15" s="83"/>
      <c r="B15" s="83"/>
      <c r="C15" s="83" t="s">
        <v>63</v>
      </c>
      <c r="D15" s="89">
        <v>69.040000000000006</v>
      </c>
      <c r="E15" s="90" t="s">
        <v>80</v>
      </c>
      <c r="F15" s="89">
        <v>1</v>
      </c>
      <c r="G15" s="89">
        <f>D15*F15</f>
        <v>69.040000000000006</v>
      </c>
    </row>
    <row r="16" spans="1:7" x14ac:dyDescent="0.2">
      <c r="A16" s="83"/>
      <c r="B16" s="83"/>
      <c r="C16" s="83" t="s">
        <v>81</v>
      </c>
      <c r="D16" s="89">
        <v>1</v>
      </c>
      <c r="E16" s="90" t="s">
        <v>38</v>
      </c>
      <c r="F16" s="89">
        <v>1000</v>
      </c>
      <c r="G16" s="89">
        <f>D16*F16</f>
        <v>1000</v>
      </c>
    </row>
    <row r="17" spans="1:7" x14ac:dyDescent="0.2">
      <c r="A17" s="83"/>
      <c r="B17" s="83"/>
      <c r="C17" s="86" t="s">
        <v>82</v>
      </c>
      <c r="D17" s="89"/>
      <c r="E17" s="90"/>
      <c r="F17" s="92" t="s">
        <v>49</v>
      </c>
      <c r="G17" s="87">
        <f>SUM(G13:G16)</f>
        <v>9275.0400000000009</v>
      </c>
    </row>
    <row r="18" spans="1:7" x14ac:dyDescent="0.2">
      <c r="A18" s="83"/>
      <c r="B18" s="83"/>
      <c r="C18" s="86"/>
      <c r="D18" s="89"/>
      <c r="E18" s="90"/>
      <c r="F18" s="83"/>
      <c r="G18" s="87"/>
    </row>
    <row r="19" spans="1:7" x14ac:dyDescent="0.2">
      <c r="A19" s="83"/>
      <c r="B19" s="83"/>
      <c r="C19" s="83"/>
      <c r="D19" s="83"/>
      <c r="E19" s="90"/>
      <c r="F19" s="83"/>
      <c r="G19" s="83"/>
    </row>
    <row r="20" spans="1:7" x14ac:dyDescent="0.2">
      <c r="A20" s="86"/>
      <c r="B20" s="86"/>
      <c r="C20" s="86" t="s">
        <v>58</v>
      </c>
      <c r="D20" s="87"/>
      <c r="E20" s="88"/>
      <c r="F20" s="83"/>
      <c r="G20" s="83"/>
    </row>
    <row r="21" spans="1:7" x14ac:dyDescent="0.2">
      <c r="A21" s="83"/>
      <c r="B21" s="83"/>
      <c r="C21" s="83" t="s">
        <v>53</v>
      </c>
      <c r="D21" s="83">
        <v>9.11</v>
      </c>
      <c r="E21" s="90" t="s">
        <v>54</v>
      </c>
      <c r="F21" s="89">
        <f>F13</f>
        <v>600</v>
      </c>
      <c r="G21" s="89">
        <f>D21*F21</f>
        <v>5466</v>
      </c>
    </row>
    <row r="22" spans="1:7" x14ac:dyDescent="0.2">
      <c r="A22" s="83"/>
      <c r="B22" s="83"/>
      <c r="C22" s="83" t="s">
        <v>61</v>
      </c>
      <c r="D22" s="83">
        <v>1.06</v>
      </c>
      <c r="E22" s="90" t="s">
        <v>38</v>
      </c>
      <c r="F22" s="89">
        <f>F14</f>
        <v>1300</v>
      </c>
      <c r="G22" s="89">
        <f>D22*F22</f>
        <v>1378</v>
      </c>
    </row>
    <row r="23" spans="1:7" x14ac:dyDescent="0.2">
      <c r="A23" s="83"/>
      <c r="B23" s="83"/>
      <c r="C23" s="83" t="s">
        <v>63</v>
      </c>
      <c r="D23" s="83">
        <v>68.16</v>
      </c>
      <c r="E23" s="90" t="s">
        <v>80</v>
      </c>
      <c r="F23" s="89">
        <f>F15</f>
        <v>1</v>
      </c>
      <c r="G23" s="89">
        <f>D23*F23</f>
        <v>68.16</v>
      </c>
    </row>
    <row r="24" spans="1:7" x14ac:dyDescent="0.2">
      <c r="A24" s="83"/>
      <c r="B24" s="83"/>
      <c r="C24" s="83" t="s">
        <v>81</v>
      </c>
      <c r="D24" s="89">
        <v>1</v>
      </c>
      <c r="E24" s="90" t="s">
        <v>38</v>
      </c>
      <c r="F24" s="89">
        <f>F16</f>
        <v>1000</v>
      </c>
      <c r="G24" s="89">
        <f>D24*F24</f>
        <v>1000</v>
      </c>
    </row>
    <row r="25" spans="1:7" x14ac:dyDescent="0.2">
      <c r="A25" s="83"/>
      <c r="B25" s="83"/>
      <c r="C25" s="86" t="s">
        <v>83</v>
      </c>
      <c r="D25" s="86"/>
      <c r="E25" s="88"/>
      <c r="F25" s="92" t="s">
        <v>49</v>
      </c>
      <c r="G25" s="87">
        <f>SUM(G21:G24)</f>
        <v>7912.16</v>
      </c>
    </row>
    <row r="26" spans="1:7" x14ac:dyDescent="0.2">
      <c r="A26" s="83"/>
      <c r="B26" s="83"/>
      <c r="C26" s="86"/>
      <c r="D26" s="86"/>
      <c r="E26" s="88"/>
      <c r="F26" s="86"/>
      <c r="G26" s="87"/>
    </row>
    <row r="27" spans="1:7" x14ac:dyDescent="0.2">
      <c r="A27" s="86"/>
      <c r="B27" s="86"/>
      <c r="C27" s="86" t="s">
        <v>56</v>
      </c>
      <c r="D27" s="87"/>
      <c r="E27" s="88"/>
      <c r="F27" s="83"/>
      <c r="G27" s="83"/>
    </row>
    <row r="28" spans="1:7" x14ac:dyDescent="0.2">
      <c r="A28" s="83"/>
      <c r="B28" s="83"/>
      <c r="C28" s="83" t="s">
        <v>53</v>
      </c>
      <c r="D28" s="93">
        <v>6.46</v>
      </c>
      <c r="E28" s="90" t="s">
        <v>54</v>
      </c>
      <c r="F28" s="89">
        <f>F13</f>
        <v>600</v>
      </c>
      <c r="G28" s="83">
        <f>+D28*F28</f>
        <v>3876</v>
      </c>
    </row>
    <row r="29" spans="1:7" x14ac:dyDescent="0.2">
      <c r="A29" s="83"/>
      <c r="B29" s="83"/>
      <c r="C29" s="83" t="s">
        <v>61</v>
      </c>
      <c r="D29" s="93">
        <v>1.1200000000000001</v>
      </c>
      <c r="E29" s="90" t="s">
        <v>38</v>
      </c>
      <c r="F29" s="89">
        <f>F14</f>
        <v>1300</v>
      </c>
      <c r="G29" s="83">
        <f>+D29*F29</f>
        <v>1456.0000000000002</v>
      </c>
    </row>
    <row r="30" spans="1:7" x14ac:dyDescent="0.2">
      <c r="A30" s="83"/>
      <c r="B30" s="83"/>
      <c r="C30" s="83" t="s">
        <v>63</v>
      </c>
      <c r="D30" s="93">
        <v>67.72</v>
      </c>
      <c r="E30" s="90" t="s">
        <v>80</v>
      </c>
      <c r="F30" s="89">
        <f>F15</f>
        <v>1</v>
      </c>
      <c r="G30" s="83">
        <f>+D30*F30</f>
        <v>67.72</v>
      </c>
    </row>
    <row r="31" spans="1:7" x14ac:dyDescent="0.2">
      <c r="A31" s="83"/>
      <c r="B31" s="83"/>
      <c r="C31" s="83" t="s">
        <v>81</v>
      </c>
      <c r="D31" s="94">
        <v>1</v>
      </c>
      <c r="E31" s="90" t="s">
        <v>38</v>
      </c>
      <c r="F31" s="89">
        <f>F16</f>
        <v>1000</v>
      </c>
      <c r="G31" s="83">
        <f>+D31*F31</f>
        <v>1000</v>
      </c>
    </row>
    <row r="32" spans="1:7" x14ac:dyDescent="0.2">
      <c r="A32" s="83"/>
      <c r="B32" s="83"/>
      <c r="C32" s="86" t="s">
        <v>84</v>
      </c>
      <c r="D32" s="86"/>
      <c r="E32" s="88"/>
      <c r="F32" s="92" t="s">
        <v>49</v>
      </c>
      <c r="G32" s="87">
        <f>SUM(G28:G31)</f>
        <v>6399.72</v>
      </c>
    </row>
    <row r="33" spans="1:7" x14ac:dyDescent="0.2">
      <c r="A33" s="83"/>
      <c r="B33" s="83"/>
      <c r="C33" s="86"/>
      <c r="D33" s="86"/>
      <c r="E33" s="88"/>
      <c r="F33" s="86"/>
      <c r="G33" s="87"/>
    </row>
    <row r="34" spans="1:7" x14ac:dyDescent="0.2">
      <c r="A34" s="95"/>
      <c r="B34" s="95"/>
      <c r="C34" s="95" t="s">
        <v>52</v>
      </c>
      <c r="D34" s="95"/>
      <c r="E34" s="96"/>
      <c r="F34" s="95"/>
      <c r="G34" s="95"/>
    </row>
    <row r="35" spans="1:7" x14ac:dyDescent="0.2">
      <c r="A35" s="97"/>
      <c r="B35" s="97"/>
      <c r="C35" s="97" t="s">
        <v>53</v>
      </c>
      <c r="D35" s="97">
        <v>9.4600000000000009</v>
      </c>
      <c r="E35" s="98" t="s">
        <v>54</v>
      </c>
      <c r="F35" s="89">
        <f>F13</f>
        <v>600</v>
      </c>
      <c r="G35" s="89">
        <f>D35*F35</f>
        <v>5676.0000000000009</v>
      </c>
    </row>
    <row r="36" spans="1:7" x14ac:dyDescent="0.2">
      <c r="A36" s="97"/>
      <c r="B36" s="97"/>
      <c r="C36" s="97" t="s">
        <v>62</v>
      </c>
      <c r="D36" s="97">
        <v>0.91</v>
      </c>
      <c r="E36" s="98" t="s">
        <v>38</v>
      </c>
      <c r="F36" s="89">
        <v>850</v>
      </c>
      <c r="G36" s="89">
        <f>D36*F36</f>
        <v>773.5</v>
      </c>
    </row>
    <row r="37" spans="1:7" x14ac:dyDescent="0.2">
      <c r="A37" s="97"/>
      <c r="B37" s="97"/>
      <c r="C37" s="97" t="s">
        <v>138</v>
      </c>
      <c r="D37" s="97">
        <v>6.29</v>
      </c>
      <c r="E37" s="98" t="s">
        <v>54</v>
      </c>
      <c r="F37" s="99">
        <v>150</v>
      </c>
      <c r="G37" s="89">
        <f>D37*F37</f>
        <v>943.5</v>
      </c>
    </row>
    <row r="38" spans="1:7" x14ac:dyDescent="0.2">
      <c r="A38" s="97"/>
      <c r="B38" s="97"/>
      <c r="C38" s="97" t="s">
        <v>63</v>
      </c>
      <c r="D38" s="97">
        <v>45.24</v>
      </c>
      <c r="E38" s="98" t="s">
        <v>80</v>
      </c>
      <c r="F38" s="99">
        <f>F30</f>
        <v>1</v>
      </c>
      <c r="G38" s="89">
        <f>D38*F38</f>
        <v>45.24</v>
      </c>
    </row>
    <row r="39" spans="1:7" x14ac:dyDescent="0.2">
      <c r="A39" s="83"/>
      <c r="B39" s="83"/>
      <c r="C39" s="97" t="s">
        <v>81</v>
      </c>
      <c r="D39" s="97">
        <v>1</v>
      </c>
      <c r="E39" s="98" t="s">
        <v>38</v>
      </c>
      <c r="F39" s="99">
        <f>F31</f>
        <v>1000</v>
      </c>
      <c r="G39" s="89">
        <f>D39*F39</f>
        <v>1000</v>
      </c>
    </row>
    <row r="40" spans="1:7" x14ac:dyDescent="0.2">
      <c r="A40" s="83"/>
      <c r="B40" s="83"/>
      <c r="C40" s="95" t="s">
        <v>85</v>
      </c>
      <c r="D40" s="86"/>
      <c r="E40" s="86"/>
      <c r="F40" s="92" t="s">
        <v>49</v>
      </c>
      <c r="G40" s="100">
        <f>SUM(G35:G39)</f>
        <v>8438.2400000000016</v>
      </c>
    </row>
    <row r="41" spans="1:7" x14ac:dyDescent="0.2">
      <c r="A41" s="83"/>
      <c r="B41" s="83"/>
      <c r="C41" s="95"/>
      <c r="D41" s="86"/>
      <c r="E41" s="86"/>
      <c r="F41" s="86"/>
      <c r="G41" s="100"/>
    </row>
    <row r="42" spans="1:7" x14ac:dyDescent="0.2">
      <c r="A42" s="83"/>
      <c r="B42" s="83"/>
      <c r="C42" s="83"/>
      <c r="D42" s="83"/>
      <c r="E42" s="83"/>
      <c r="F42" s="83"/>
      <c r="G42" s="83"/>
    </row>
    <row r="43" spans="1:7" x14ac:dyDescent="0.2">
      <c r="A43" s="86"/>
      <c r="B43" s="86"/>
      <c r="C43" s="86" t="s">
        <v>55</v>
      </c>
      <c r="D43" s="101"/>
      <c r="E43" s="88"/>
      <c r="F43" s="86"/>
      <c r="G43" s="87"/>
    </row>
    <row r="44" spans="1:7" x14ac:dyDescent="0.2">
      <c r="A44" s="83"/>
      <c r="B44" s="83"/>
      <c r="C44" s="83" t="s">
        <v>53</v>
      </c>
      <c r="D44" s="89">
        <v>11.97</v>
      </c>
      <c r="E44" s="90" t="s">
        <v>54</v>
      </c>
      <c r="F44" s="89">
        <f>F35</f>
        <v>600</v>
      </c>
      <c r="G44" s="89">
        <f>D44*F44</f>
        <v>7182</v>
      </c>
    </row>
    <row r="45" spans="1:7" x14ac:dyDescent="0.2">
      <c r="A45" s="83"/>
      <c r="B45" s="83"/>
      <c r="C45" s="83" t="s">
        <v>62</v>
      </c>
      <c r="D45" s="89">
        <v>0.86499999999999999</v>
      </c>
      <c r="E45" s="90" t="s">
        <v>38</v>
      </c>
      <c r="F45" s="89">
        <v>1400</v>
      </c>
      <c r="G45" s="89">
        <f>D45*F45</f>
        <v>1211</v>
      </c>
    </row>
    <row r="46" spans="1:7" x14ac:dyDescent="0.2">
      <c r="A46" s="83"/>
      <c r="B46" s="83"/>
      <c r="C46" s="83" t="s">
        <v>138</v>
      </c>
      <c r="D46" s="89">
        <v>6</v>
      </c>
      <c r="E46" s="90" t="s">
        <v>54</v>
      </c>
      <c r="F46" s="89">
        <f>F37</f>
        <v>150</v>
      </c>
      <c r="G46" s="89">
        <f>D46*F46</f>
        <v>900</v>
      </c>
    </row>
    <row r="47" spans="1:7" x14ac:dyDescent="0.2">
      <c r="A47" s="83"/>
      <c r="B47" s="83"/>
      <c r="C47" s="83" t="s">
        <v>63</v>
      </c>
      <c r="D47" s="89">
        <v>43.12</v>
      </c>
      <c r="E47" s="90" t="s">
        <v>80</v>
      </c>
      <c r="F47" s="89">
        <f>F38</f>
        <v>1</v>
      </c>
      <c r="G47" s="89">
        <f>D47*F47</f>
        <v>43.12</v>
      </c>
    </row>
    <row r="48" spans="1:7" x14ac:dyDescent="0.2">
      <c r="A48" s="83"/>
      <c r="B48" s="83"/>
      <c r="C48" s="83" t="s">
        <v>81</v>
      </c>
      <c r="D48" s="89">
        <v>1</v>
      </c>
      <c r="E48" s="90" t="s">
        <v>38</v>
      </c>
      <c r="F48" s="89">
        <f>F39</f>
        <v>1000</v>
      </c>
      <c r="G48" s="89">
        <f>D48*F48</f>
        <v>1000</v>
      </c>
    </row>
    <row r="49" spans="1:7" x14ac:dyDescent="0.2">
      <c r="A49" s="83"/>
      <c r="B49" s="90"/>
      <c r="C49" s="95" t="s">
        <v>86</v>
      </c>
      <c r="D49" s="86"/>
      <c r="E49" s="86"/>
      <c r="F49" s="92" t="s">
        <v>49</v>
      </c>
      <c r="G49" s="87">
        <f>SUM(G44:G48)</f>
        <v>10336.120000000001</v>
      </c>
    </row>
    <row r="50" spans="1:7" x14ac:dyDescent="0.2">
      <c r="A50" s="83"/>
      <c r="B50" s="83"/>
      <c r="C50" s="83"/>
      <c r="D50" s="83"/>
      <c r="E50" s="83"/>
      <c r="F50" s="83"/>
      <c r="G50" s="83"/>
    </row>
    <row r="51" spans="1:7" x14ac:dyDescent="0.2">
      <c r="A51" s="86"/>
      <c r="B51" s="86"/>
      <c r="C51" s="86" t="s">
        <v>59</v>
      </c>
      <c r="D51" s="101"/>
      <c r="E51" s="88"/>
      <c r="F51" s="86"/>
      <c r="G51" s="86"/>
    </row>
    <row r="52" spans="1:7" x14ac:dyDescent="0.2">
      <c r="A52" s="83"/>
      <c r="B52" s="83"/>
      <c r="C52" s="83" t="s">
        <v>53</v>
      </c>
      <c r="D52" s="83">
        <v>40.61</v>
      </c>
      <c r="E52" s="90" t="s">
        <v>57</v>
      </c>
      <c r="F52" s="89">
        <f>F44</f>
        <v>600</v>
      </c>
      <c r="G52" s="89">
        <f>D52*F52</f>
        <v>24366</v>
      </c>
    </row>
    <row r="53" spans="1:7" x14ac:dyDescent="0.2">
      <c r="A53" s="83"/>
      <c r="B53" s="83"/>
      <c r="C53" s="83" t="s">
        <v>63</v>
      </c>
      <c r="D53" s="83">
        <v>121.52</v>
      </c>
      <c r="E53" s="90" t="s">
        <v>60</v>
      </c>
      <c r="F53" s="89">
        <f>F47</f>
        <v>1</v>
      </c>
      <c r="G53" s="89">
        <f>SUM(D53*F53)</f>
        <v>121.52</v>
      </c>
    </row>
    <row r="54" spans="1:7" x14ac:dyDescent="0.2">
      <c r="A54" s="83"/>
      <c r="B54" s="83"/>
      <c r="C54" s="86" t="s">
        <v>87</v>
      </c>
      <c r="D54" s="83"/>
      <c r="E54" s="83"/>
      <c r="F54" s="92" t="s">
        <v>49</v>
      </c>
      <c r="G54" s="87">
        <f>SUM(G52:G53)</f>
        <v>24487.52</v>
      </c>
    </row>
    <row r="55" spans="1:7" x14ac:dyDescent="0.2">
      <c r="A55" s="83"/>
      <c r="B55" s="83"/>
      <c r="C55" s="83"/>
      <c r="D55" s="83"/>
      <c r="E55" s="83"/>
      <c r="F55" s="83"/>
      <c r="G55" s="83"/>
    </row>
    <row r="56" spans="1:7" x14ac:dyDescent="0.2">
      <c r="A56" s="83"/>
      <c r="B56" s="83"/>
      <c r="C56" s="83"/>
      <c r="D56" s="83"/>
      <c r="E56" s="83"/>
      <c r="F56" s="83"/>
      <c r="G56" s="83"/>
    </row>
    <row r="57" spans="1:7" x14ac:dyDescent="0.2">
      <c r="A57" s="83"/>
      <c r="B57" s="83"/>
      <c r="C57" s="83"/>
      <c r="D57" s="83"/>
      <c r="E57" s="83"/>
      <c r="F57" s="83"/>
      <c r="G57" s="83"/>
    </row>
    <row r="58" spans="1:7" x14ac:dyDescent="0.2">
      <c r="A58" s="83"/>
      <c r="B58" s="83"/>
      <c r="C58" s="83"/>
      <c r="D58" s="83"/>
      <c r="E58" s="83"/>
      <c r="F58" s="83"/>
      <c r="G58" s="83"/>
    </row>
    <row r="59" spans="1:7" x14ac:dyDescent="0.2">
      <c r="A59" s="83"/>
      <c r="B59" s="83"/>
      <c r="C59" s="83"/>
      <c r="D59" s="83"/>
      <c r="E59" s="83"/>
      <c r="F59" s="83"/>
      <c r="G59" s="83"/>
    </row>
    <row r="60" spans="1:7" x14ac:dyDescent="0.2">
      <c r="A60" s="95"/>
      <c r="B60" s="95"/>
      <c r="C60" s="95" t="s">
        <v>88</v>
      </c>
      <c r="D60" s="101"/>
      <c r="E60" s="96"/>
      <c r="F60" s="97"/>
      <c r="G60" s="95"/>
    </row>
    <row r="61" spans="1:7" x14ac:dyDescent="0.2">
      <c r="A61" s="95"/>
      <c r="B61" s="95"/>
      <c r="C61" s="95" t="s">
        <v>89</v>
      </c>
      <c r="D61" s="95"/>
      <c r="E61" s="96"/>
      <c r="F61" s="97"/>
      <c r="G61" s="95"/>
    </row>
    <row r="62" spans="1:7" x14ac:dyDescent="0.2">
      <c r="A62" s="97"/>
      <c r="B62" s="97"/>
      <c r="C62" s="97" t="s">
        <v>53</v>
      </c>
      <c r="D62" s="97">
        <v>6.35</v>
      </c>
      <c r="E62" s="98" t="s">
        <v>54</v>
      </c>
      <c r="F62" s="89">
        <f>F52</f>
        <v>600</v>
      </c>
      <c r="G62" s="97">
        <f>D62*F62</f>
        <v>3810</v>
      </c>
    </row>
    <row r="63" spans="1:7" x14ac:dyDescent="0.2">
      <c r="A63" s="97"/>
      <c r="B63" s="97"/>
      <c r="C63" s="97" t="s">
        <v>90</v>
      </c>
      <c r="D63" s="97">
        <v>0.54</v>
      </c>
      <c r="E63" s="98" t="s">
        <v>38</v>
      </c>
      <c r="F63" s="89">
        <v>950</v>
      </c>
      <c r="G63" s="97">
        <f>D63*F63</f>
        <v>513</v>
      </c>
    </row>
    <row r="64" spans="1:7" x14ac:dyDescent="0.2">
      <c r="A64" s="97"/>
      <c r="B64" s="97"/>
      <c r="C64" s="97" t="s">
        <v>91</v>
      </c>
      <c r="D64" s="97">
        <v>0.73</v>
      </c>
      <c r="E64" s="98" t="s">
        <v>38</v>
      </c>
      <c r="F64" s="89">
        <v>850</v>
      </c>
      <c r="G64" s="97">
        <f>D64*F64</f>
        <v>620.5</v>
      </c>
    </row>
    <row r="65" spans="1:7" x14ac:dyDescent="0.2">
      <c r="A65" s="97"/>
      <c r="B65" s="97"/>
      <c r="C65" s="97" t="s">
        <v>63</v>
      </c>
      <c r="D65" s="97">
        <v>64</v>
      </c>
      <c r="E65" s="98" t="s">
        <v>80</v>
      </c>
      <c r="F65" s="99">
        <f>F53</f>
        <v>1</v>
      </c>
      <c r="G65" s="97">
        <f>D65*F65</f>
        <v>64</v>
      </c>
    </row>
    <row r="66" spans="1:7" x14ac:dyDescent="0.2">
      <c r="A66" s="97"/>
      <c r="B66" s="97"/>
      <c r="C66" s="95" t="s">
        <v>92</v>
      </c>
      <c r="D66" s="97"/>
      <c r="E66" s="98"/>
      <c r="F66" s="97"/>
      <c r="G66" s="95">
        <f>SUM(G62:G65)</f>
        <v>5007.5</v>
      </c>
    </row>
    <row r="67" spans="1:7" x14ac:dyDescent="0.2">
      <c r="A67" s="97"/>
      <c r="B67" s="97"/>
      <c r="C67" s="97"/>
      <c r="D67" s="97"/>
      <c r="E67" s="98"/>
      <c r="F67" s="97"/>
      <c r="G67" s="97"/>
    </row>
    <row r="68" spans="1:7" x14ac:dyDescent="0.2">
      <c r="A68" s="97"/>
      <c r="B68" s="97"/>
      <c r="C68" s="95" t="s">
        <v>93</v>
      </c>
      <c r="D68" s="97"/>
      <c r="E68" s="98"/>
      <c r="F68" s="97"/>
      <c r="G68" s="97"/>
    </row>
    <row r="69" spans="1:7" x14ac:dyDescent="0.2">
      <c r="A69" s="97"/>
      <c r="B69" s="97"/>
      <c r="C69" s="97" t="s">
        <v>94</v>
      </c>
      <c r="D69" s="97">
        <v>1</v>
      </c>
      <c r="E69" s="98" t="s">
        <v>65</v>
      </c>
      <c r="F69" s="97">
        <v>79.88</v>
      </c>
      <c r="G69" s="97">
        <f>D69*F69</f>
        <v>79.88</v>
      </c>
    </row>
    <row r="70" spans="1:7" x14ac:dyDescent="0.2">
      <c r="A70" s="97"/>
      <c r="B70" s="97"/>
      <c r="C70" s="97" t="s">
        <v>95</v>
      </c>
      <c r="D70" s="97">
        <v>1</v>
      </c>
      <c r="E70" s="98" t="s">
        <v>65</v>
      </c>
      <c r="F70" s="97">
        <v>43.13</v>
      </c>
      <c r="G70" s="97">
        <f>D70*F70</f>
        <v>43.13</v>
      </c>
    </row>
    <row r="71" spans="1:7" x14ac:dyDescent="0.2">
      <c r="A71" s="97"/>
      <c r="B71" s="97"/>
      <c r="C71" s="97" t="s">
        <v>96</v>
      </c>
      <c r="D71" s="97">
        <v>1</v>
      </c>
      <c r="E71" s="98" t="s">
        <v>65</v>
      </c>
      <c r="F71" s="97">
        <v>33.5</v>
      </c>
      <c r="G71" s="97">
        <f>(D71*F71)*4</f>
        <v>134</v>
      </c>
    </row>
    <row r="72" spans="1:7" x14ac:dyDescent="0.2">
      <c r="A72" s="97"/>
      <c r="B72" s="97"/>
      <c r="C72" s="97" t="s">
        <v>97</v>
      </c>
      <c r="D72" s="97"/>
      <c r="E72" s="98"/>
      <c r="F72" s="97"/>
      <c r="G72" s="95">
        <f>SUM(G69:G71)</f>
        <v>257.01</v>
      </c>
    </row>
    <row r="73" spans="1:7" x14ac:dyDescent="0.2">
      <c r="A73" s="97"/>
      <c r="B73" s="97"/>
      <c r="C73" s="97" t="s">
        <v>98</v>
      </c>
      <c r="D73" s="97">
        <v>1.75</v>
      </c>
      <c r="E73" s="98" t="s">
        <v>66</v>
      </c>
      <c r="F73" s="97"/>
      <c r="G73" s="97"/>
    </row>
    <row r="74" spans="1:7" x14ac:dyDescent="0.2">
      <c r="A74" s="97"/>
      <c r="B74" s="97"/>
      <c r="C74" s="95" t="s">
        <v>99</v>
      </c>
      <c r="D74" s="97"/>
      <c r="E74" s="98"/>
      <c r="F74" s="97"/>
      <c r="G74" s="95">
        <f>G72/D73</f>
        <v>146.86285714285714</v>
      </c>
    </row>
    <row r="75" spans="1:7" x14ac:dyDescent="0.2">
      <c r="A75" s="97"/>
      <c r="B75" s="97"/>
      <c r="C75" s="97"/>
      <c r="D75" s="97"/>
      <c r="E75" s="98"/>
      <c r="F75" s="97"/>
      <c r="G75" s="97"/>
    </row>
    <row r="76" spans="1:7" x14ac:dyDescent="0.2">
      <c r="A76" s="97"/>
      <c r="B76" s="97"/>
      <c r="C76" s="95" t="s">
        <v>100</v>
      </c>
      <c r="D76" s="97"/>
      <c r="E76" s="98"/>
      <c r="F76" s="97"/>
      <c r="G76" s="97"/>
    </row>
    <row r="77" spans="1:7" x14ac:dyDescent="0.2">
      <c r="A77" s="97"/>
      <c r="B77" s="97"/>
      <c r="C77" s="97" t="s">
        <v>101</v>
      </c>
      <c r="D77" s="97">
        <v>1</v>
      </c>
      <c r="E77" s="98" t="s">
        <v>65</v>
      </c>
      <c r="F77" s="97">
        <v>500</v>
      </c>
      <c r="G77" s="97">
        <f>D77*F77</f>
        <v>500</v>
      </c>
    </row>
    <row r="78" spans="1:7" x14ac:dyDescent="0.2">
      <c r="A78" s="97"/>
      <c r="B78" s="97"/>
      <c r="C78" s="97" t="s">
        <v>98</v>
      </c>
      <c r="D78" s="97">
        <v>1.75</v>
      </c>
      <c r="E78" s="98" t="s">
        <v>66</v>
      </c>
      <c r="F78" s="97"/>
      <c r="G78" s="97"/>
    </row>
    <row r="79" spans="1:7" x14ac:dyDescent="0.2">
      <c r="A79" s="97"/>
      <c r="B79" s="97"/>
      <c r="C79" s="95" t="s">
        <v>102</v>
      </c>
      <c r="D79" s="97"/>
      <c r="E79" s="98"/>
      <c r="F79" s="97"/>
      <c r="G79" s="95">
        <f>G77/D78</f>
        <v>285.71428571428572</v>
      </c>
    </row>
    <row r="80" spans="1:7" x14ac:dyDescent="0.2">
      <c r="A80" s="97"/>
      <c r="B80" s="97"/>
      <c r="C80" s="97" t="s">
        <v>103</v>
      </c>
      <c r="D80" s="97"/>
      <c r="E80" s="98"/>
      <c r="F80" s="97"/>
      <c r="G80" s="97">
        <f>G74*0.05</f>
        <v>7.3431428571428574</v>
      </c>
    </row>
    <row r="81" spans="1:7" x14ac:dyDescent="0.2">
      <c r="A81" s="97"/>
      <c r="B81" s="97"/>
      <c r="C81" s="95" t="s">
        <v>104</v>
      </c>
      <c r="D81" s="97"/>
      <c r="E81" s="98"/>
      <c r="F81" s="97"/>
      <c r="G81" s="95">
        <f>SUM(G79:G80)</f>
        <v>293.0574285714286</v>
      </c>
    </row>
    <row r="82" spans="1:7" x14ac:dyDescent="0.2">
      <c r="A82" s="97"/>
      <c r="B82" s="97"/>
      <c r="C82" s="97"/>
      <c r="D82" s="97"/>
      <c r="E82" s="98"/>
      <c r="F82" s="97"/>
      <c r="G82" s="97"/>
    </row>
    <row r="83" spans="1:7" x14ac:dyDescent="0.2">
      <c r="A83" s="97"/>
      <c r="B83" s="97"/>
      <c r="C83" s="95" t="s">
        <v>105</v>
      </c>
      <c r="D83" s="95"/>
      <c r="E83" s="96"/>
      <c r="F83" s="92" t="s">
        <v>49</v>
      </c>
      <c r="G83" s="95">
        <f>G66+G74+G81</f>
        <v>5447.4202857142855</v>
      </c>
    </row>
    <row r="84" spans="1:7" x14ac:dyDescent="0.2">
      <c r="A84" s="83"/>
      <c r="B84" s="83"/>
      <c r="C84" s="83"/>
      <c r="D84" s="83"/>
      <c r="E84" s="83"/>
      <c r="F84" s="92" t="s">
        <v>106</v>
      </c>
      <c r="G84" s="95">
        <f>+G83*0.05</f>
        <v>272.3710142857143</v>
      </c>
    </row>
    <row r="85" spans="1:7" x14ac:dyDescent="0.2">
      <c r="A85" s="83"/>
      <c r="B85" s="83"/>
      <c r="C85" s="83"/>
      <c r="D85" s="83"/>
      <c r="E85" s="83"/>
      <c r="F85" s="83"/>
      <c r="G85" s="83"/>
    </row>
    <row r="86" spans="1:7" x14ac:dyDescent="0.2">
      <c r="A86" s="95"/>
      <c r="B86" s="95"/>
      <c r="C86" s="95" t="s">
        <v>107</v>
      </c>
      <c r="D86" s="101"/>
      <c r="E86" s="96"/>
      <c r="F86" s="97"/>
      <c r="G86" s="95"/>
    </row>
    <row r="87" spans="1:7" x14ac:dyDescent="0.2">
      <c r="A87" s="95"/>
      <c r="B87" s="95"/>
      <c r="C87" s="95" t="s">
        <v>89</v>
      </c>
      <c r="D87" s="95"/>
      <c r="E87" s="96"/>
      <c r="F87" s="97"/>
      <c r="G87" s="95"/>
    </row>
    <row r="88" spans="1:7" x14ac:dyDescent="0.2">
      <c r="A88" s="97"/>
      <c r="B88" s="97"/>
      <c r="C88" s="97" t="s">
        <v>53</v>
      </c>
      <c r="D88" s="97">
        <v>7.53</v>
      </c>
      <c r="E88" s="98" t="s">
        <v>54</v>
      </c>
      <c r="F88" s="89">
        <f>F62</f>
        <v>600</v>
      </c>
      <c r="G88" s="97">
        <f>D88*F88</f>
        <v>4518</v>
      </c>
    </row>
    <row r="89" spans="1:7" x14ac:dyDescent="0.2">
      <c r="A89" s="97"/>
      <c r="B89" s="97"/>
      <c r="C89" s="97" t="s">
        <v>90</v>
      </c>
      <c r="D89" s="97">
        <v>0.52</v>
      </c>
      <c r="E89" s="98" t="s">
        <v>38</v>
      </c>
      <c r="F89" s="89">
        <f>F63</f>
        <v>950</v>
      </c>
      <c r="G89" s="97">
        <f>D89*F89</f>
        <v>494</v>
      </c>
    </row>
    <row r="90" spans="1:7" x14ac:dyDescent="0.2">
      <c r="A90" s="97"/>
      <c r="B90" s="97"/>
      <c r="C90" s="97" t="s">
        <v>91</v>
      </c>
      <c r="D90" s="97">
        <v>0.73</v>
      </c>
      <c r="E90" s="98" t="s">
        <v>38</v>
      </c>
      <c r="F90" s="89">
        <f>F64</f>
        <v>850</v>
      </c>
      <c r="G90" s="97">
        <f>D90*F90</f>
        <v>620.5</v>
      </c>
    </row>
    <row r="91" spans="1:7" x14ac:dyDescent="0.2">
      <c r="A91" s="97"/>
      <c r="B91" s="97"/>
      <c r="C91" s="97" t="s">
        <v>63</v>
      </c>
      <c r="D91" s="97">
        <v>54.65</v>
      </c>
      <c r="E91" s="98" t="s">
        <v>80</v>
      </c>
      <c r="F91" s="99">
        <f>F65</f>
        <v>1</v>
      </c>
      <c r="G91" s="97">
        <f>D91*F91</f>
        <v>54.65</v>
      </c>
    </row>
    <row r="92" spans="1:7" x14ac:dyDescent="0.2">
      <c r="A92" s="97"/>
      <c r="B92" s="97"/>
      <c r="C92" s="95" t="s">
        <v>92</v>
      </c>
      <c r="D92" s="97"/>
      <c r="E92" s="98"/>
      <c r="F92" s="97"/>
      <c r="G92" s="95">
        <f>SUM(G88:G91)</f>
        <v>5687.15</v>
      </c>
    </row>
    <row r="93" spans="1:7" x14ac:dyDescent="0.2">
      <c r="A93" s="97"/>
      <c r="B93" s="97"/>
      <c r="C93" s="97"/>
      <c r="D93" s="97"/>
      <c r="E93" s="98"/>
      <c r="F93" s="97"/>
      <c r="G93" s="97"/>
    </row>
    <row r="94" spans="1:7" x14ac:dyDescent="0.2">
      <c r="A94" s="97"/>
      <c r="B94" s="97"/>
      <c r="C94" s="95" t="s">
        <v>93</v>
      </c>
      <c r="D94" s="97"/>
      <c r="E94" s="98"/>
      <c r="F94" s="97"/>
      <c r="G94" s="97"/>
    </row>
    <row r="95" spans="1:7" x14ac:dyDescent="0.2">
      <c r="A95" s="97"/>
      <c r="B95" s="97"/>
      <c r="C95" s="97" t="s">
        <v>94</v>
      </c>
      <c r="D95" s="97">
        <v>1</v>
      </c>
      <c r="E95" s="98" t="s">
        <v>65</v>
      </c>
      <c r="F95" s="97">
        <v>79.88</v>
      </c>
      <c r="G95" s="97">
        <f>D95*F95</f>
        <v>79.88</v>
      </c>
    </row>
    <row r="96" spans="1:7" x14ac:dyDescent="0.2">
      <c r="A96" s="97"/>
      <c r="B96" s="97"/>
      <c r="C96" s="97" t="s">
        <v>95</v>
      </c>
      <c r="D96" s="97">
        <v>1</v>
      </c>
      <c r="E96" s="98" t="s">
        <v>65</v>
      </c>
      <c r="F96" s="97">
        <v>43.13</v>
      </c>
      <c r="G96" s="97">
        <f>D96*F96</f>
        <v>43.13</v>
      </c>
    </row>
    <row r="97" spans="1:7" x14ac:dyDescent="0.2">
      <c r="A97" s="97"/>
      <c r="B97" s="97"/>
      <c r="C97" s="97" t="s">
        <v>96</v>
      </c>
      <c r="D97" s="97">
        <v>1</v>
      </c>
      <c r="E97" s="98" t="s">
        <v>65</v>
      </c>
      <c r="F97" s="97">
        <v>33.5</v>
      </c>
      <c r="G97" s="97">
        <f>(D97*F97)*4</f>
        <v>134</v>
      </c>
    </row>
    <row r="98" spans="1:7" x14ac:dyDescent="0.2">
      <c r="A98" s="97"/>
      <c r="B98" s="97"/>
      <c r="C98" s="97" t="s">
        <v>97</v>
      </c>
      <c r="D98" s="97"/>
      <c r="E98" s="98"/>
      <c r="F98" s="97"/>
      <c r="G98" s="95">
        <f>SUM(G95:G97)</f>
        <v>257.01</v>
      </c>
    </row>
    <row r="99" spans="1:7" x14ac:dyDescent="0.2">
      <c r="A99" s="97"/>
      <c r="B99" s="97"/>
      <c r="C99" s="97" t="s">
        <v>98</v>
      </c>
      <c r="D99" s="97">
        <v>1.75</v>
      </c>
      <c r="E99" s="98" t="s">
        <v>66</v>
      </c>
      <c r="F99" s="97"/>
      <c r="G99" s="97"/>
    </row>
    <row r="100" spans="1:7" x14ac:dyDescent="0.2">
      <c r="A100" s="97"/>
      <c r="B100" s="97"/>
      <c r="C100" s="95" t="s">
        <v>99</v>
      </c>
      <c r="D100" s="97"/>
      <c r="E100" s="98"/>
      <c r="F100" s="97"/>
      <c r="G100" s="95">
        <f>G98/D99</f>
        <v>146.86285714285714</v>
      </c>
    </row>
    <row r="101" spans="1:7" x14ac:dyDescent="0.2">
      <c r="A101" s="97"/>
      <c r="B101" s="97"/>
      <c r="C101" s="97"/>
      <c r="D101" s="97"/>
      <c r="E101" s="98"/>
      <c r="F101" s="97"/>
      <c r="G101" s="97"/>
    </row>
    <row r="102" spans="1:7" x14ac:dyDescent="0.2">
      <c r="A102" s="97"/>
      <c r="B102" s="97"/>
      <c r="C102" s="95" t="s">
        <v>100</v>
      </c>
      <c r="D102" s="97"/>
      <c r="E102" s="98"/>
      <c r="F102" s="97"/>
      <c r="G102" s="97"/>
    </row>
    <row r="103" spans="1:7" x14ac:dyDescent="0.2">
      <c r="A103" s="97"/>
      <c r="B103" s="97"/>
      <c r="C103" s="97" t="s">
        <v>101</v>
      </c>
      <c r="D103" s="97">
        <v>1</v>
      </c>
      <c r="E103" s="98" t="s">
        <v>65</v>
      </c>
      <c r="F103" s="97">
        <v>500</v>
      </c>
      <c r="G103" s="97">
        <f>D103*F103</f>
        <v>500</v>
      </c>
    </row>
    <row r="104" spans="1:7" x14ac:dyDescent="0.2">
      <c r="A104" s="97"/>
      <c r="B104" s="97"/>
      <c r="C104" s="97" t="s">
        <v>98</v>
      </c>
      <c r="D104" s="97">
        <v>1.75</v>
      </c>
      <c r="E104" s="98" t="s">
        <v>66</v>
      </c>
      <c r="F104" s="97"/>
      <c r="G104" s="97"/>
    </row>
    <row r="105" spans="1:7" x14ac:dyDescent="0.2">
      <c r="A105" s="97"/>
      <c r="B105" s="97"/>
      <c r="C105" s="95" t="s">
        <v>102</v>
      </c>
      <c r="D105" s="97"/>
      <c r="E105" s="98"/>
      <c r="F105" s="97"/>
      <c r="G105" s="95">
        <f>G103/D104</f>
        <v>285.71428571428572</v>
      </c>
    </row>
    <row r="106" spans="1:7" x14ac:dyDescent="0.2">
      <c r="A106" s="97"/>
      <c r="B106" s="97"/>
      <c r="C106" s="97" t="s">
        <v>103</v>
      </c>
      <c r="D106" s="97"/>
      <c r="E106" s="98"/>
      <c r="F106" s="97"/>
      <c r="G106" s="97">
        <f>G100*0.05</f>
        <v>7.3431428571428574</v>
      </c>
    </row>
    <row r="107" spans="1:7" x14ac:dyDescent="0.2">
      <c r="A107" s="97"/>
      <c r="B107" s="97"/>
      <c r="C107" s="95" t="s">
        <v>104</v>
      </c>
      <c r="D107" s="97"/>
      <c r="E107" s="98"/>
      <c r="F107" s="97"/>
      <c r="G107" s="95">
        <f>SUM(G105:G106)</f>
        <v>293.0574285714286</v>
      </c>
    </row>
    <row r="108" spans="1:7" x14ac:dyDescent="0.2">
      <c r="A108" s="97"/>
      <c r="B108" s="97"/>
      <c r="C108" s="97"/>
      <c r="D108" s="97"/>
      <c r="E108" s="98"/>
      <c r="F108" s="97"/>
      <c r="G108" s="97"/>
    </row>
    <row r="109" spans="1:7" x14ac:dyDescent="0.2">
      <c r="A109" s="97"/>
      <c r="B109" s="97"/>
      <c r="C109" s="95" t="s">
        <v>108</v>
      </c>
      <c r="D109" s="95"/>
      <c r="E109" s="96"/>
      <c r="F109" s="92" t="s">
        <v>49</v>
      </c>
      <c r="G109" s="95">
        <f>G92+G100+G107</f>
        <v>6127.0702857142851</v>
      </c>
    </row>
    <row r="110" spans="1:7" x14ac:dyDescent="0.2">
      <c r="A110" s="83"/>
      <c r="B110" s="83"/>
      <c r="C110" s="83"/>
      <c r="D110" s="83"/>
      <c r="E110" s="83"/>
      <c r="F110" s="83"/>
      <c r="G110" s="83"/>
    </row>
    <row r="111" spans="1:7" x14ac:dyDescent="0.2">
      <c r="A111" s="83"/>
      <c r="B111" s="83"/>
      <c r="C111" s="83"/>
      <c r="D111" s="83"/>
      <c r="E111" s="83"/>
      <c r="F111" s="83"/>
      <c r="G111" s="83"/>
    </row>
    <row r="112" spans="1:7" x14ac:dyDescent="0.2">
      <c r="A112" s="83"/>
      <c r="B112" s="83"/>
      <c r="C112" s="83"/>
      <c r="D112" s="83"/>
      <c r="E112" s="83"/>
      <c r="F112" s="83"/>
      <c r="G112" s="83"/>
    </row>
    <row r="113" spans="1:7" x14ac:dyDescent="0.2">
      <c r="A113" s="83"/>
      <c r="B113" s="83"/>
      <c r="C113" s="83"/>
      <c r="D113" s="83"/>
      <c r="E113" s="83"/>
      <c r="F113" s="83"/>
      <c r="G113" s="83"/>
    </row>
    <row r="114" spans="1:7" x14ac:dyDescent="0.2">
      <c r="A114" s="83"/>
      <c r="B114" s="83"/>
      <c r="C114" s="83"/>
      <c r="D114" s="83"/>
      <c r="E114" s="83"/>
      <c r="F114" s="83"/>
      <c r="G114" s="83"/>
    </row>
    <row r="115" spans="1:7" x14ac:dyDescent="0.2">
      <c r="A115" s="95"/>
      <c r="B115" s="95"/>
      <c r="C115" s="95" t="s">
        <v>109</v>
      </c>
      <c r="D115" s="95"/>
      <c r="E115" s="96"/>
      <c r="F115" s="97"/>
      <c r="G115" s="95"/>
    </row>
    <row r="116" spans="1:7" x14ac:dyDescent="0.2">
      <c r="A116" s="95"/>
      <c r="B116" s="95"/>
      <c r="C116" s="95" t="s">
        <v>89</v>
      </c>
      <c r="D116" s="95"/>
      <c r="E116" s="96"/>
      <c r="F116" s="97"/>
      <c r="G116" s="95"/>
    </row>
    <row r="117" spans="1:7" x14ac:dyDescent="0.2">
      <c r="A117" s="97"/>
      <c r="B117" s="97"/>
      <c r="C117" s="97" t="s">
        <v>53</v>
      </c>
      <c r="D117" s="97">
        <v>8.31</v>
      </c>
      <c r="E117" s="98" t="s">
        <v>54</v>
      </c>
      <c r="F117" s="89">
        <f>F88</f>
        <v>600</v>
      </c>
      <c r="G117" s="89">
        <f>D117*F117</f>
        <v>4986</v>
      </c>
    </row>
    <row r="118" spans="1:7" x14ac:dyDescent="0.2">
      <c r="A118" s="97"/>
      <c r="B118" s="97"/>
      <c r="C118" s="97" t="s">
        <v>90</v>
      </c>
      <c r="D118" s="97">
        <v>0.505</v>
      </c>
      <c r="E118" s="98" t="s">
        <v>38</v>
      </c>
      <c r="F118" s="89">
        <v>1300</v>
      </c>
      <c r="G118" s="89">
        <f>D118*F118</f>
        <v>656.5</v>
      </c>
    </row>
    <row r="119" spans="1:7" x14ac:dyDescent="0.2">
      <c r="A119" s="97"/>
      <c r="B119" s="97"/>
      <c r="C119" s="97" t="s">
        <v>91</v>
      </c>
      <c r="D119" s="97">
        <v>0.71</v>
      </c>
      <c r="E119" s="98" t="s">
        <v>38</v>
      </c>
      <c r="F119" s="89">
        <v>1200</v>
      </c>
      <c r="G119" s="89">
        <f>D119*F119</f>
        <v>852</v>
      </c>
    </row>
    <row r="120" spans="1:7" x14ac:dyDescent="0.2">
      <c r="A120" s="97"/>
      <c r="B120" s="97"/>
      <c r="C120" s="97" t="s">
        <v>63</v>
      </c>
      <c r="D120" s="97">
        <v>51.22</v>
      </c>
      <c r="E120" s="98" t="s">
        <v>80</v>
      </c>
      <c r="F120" s="99">
        <f>F91</f>
        <v>1</v>
      </c>
      <c r="G120" s="89">
        <f>D120*F120</f>
        <v>51.22</v>
      </c>
    </row>
    <row r="121" spans="1:7" x14ac:dyDescent="0.2">
      <c r="A121" s="97"/>
      <c r="B121" s="97"/>
      <c r="C121" s="95" t="s">
        <v>92</v>
      </c>
      <c r="D121" s="97"/>
      <c r="E121" s="98"/>
      <c r="F121" s="97"/>
      <c r="G121" s="95">
        <f>SUM(G117:G120)</f>
        <v>6545.72</v>
      </c>
    </row>
    <row r="122" spans="1:7" x14ac:dyDescent="0.2">
      <c r="A122" s="97"/>
      <c r="B122" s="97"/>
      <c r="C122" s="97"/>
      <c r="D122" s="97"/>
      <c r="E122" s="98"/>
      <c r="F122" s="97"/>
      <c r="G122" s="97"/>
    </row>
    <row r="123" spans="1:7" x14ac:dyDescent="0.2">
      <c r="A123" s="97"/>
      <c r="B123" s="97"/>
      <c r="C123" s="95" t="s">
        <v>93</v>
      </c>
      <c r="D123" s="97"/>
      <c r="E123" s="98"/>
      <c r="F123" s="97"/>
      <c r="G123" s="97"/>
    </row>
    <row r="124" spans="1:7" x14ac:dyDescent="0.2">
      <c r="A124" s="97"/>
      <c r="B124" s="97"/>
      <c r="C124" s="97" t="s">
        <v>94</v>
      </c>
      <c r="D124" s="97">
        <v>1</v>
      </c>
      <c r="E124" s="98" t="s">
        <v>65</v>
      </c>
      <c r="F124" s="97">
        <v>79.88</v>
      </c>
      <c r="G124" s="89">
        <f>D124*F124</f>
        <v>79.88</v>
      </c>
    </row>
    <row r="125" spans="1:7" x14ac:dyDescent="0.2">
      <c r="A125" s="97"/>
      <c r="B125" s="97"/>
      <c r="C125" s="97" t="s">
        <v>95</v>
      </c>
      <c r="D125" s="97">
        <v>1</v>
      </c>
      <c r="E125" s="98" t="s">
        <v>65</v>
      </c>
      <c r="F125" s="97">
        <v>43.13</v>
      </c>
      <c r="G125" s="89">
        <f>D125*F125</f>
        <v>43.13</v>
      </c>
    </row>
    <row r="126" spans="1:7" x14ac:dyDescent="0.2">
      <c r="A126" s="97"/>
      <c r="B126" s="97"/>
      <c r="C126" s="97" t="s">
        <v>96</v>
      </c>
      <c r="D126" s="97">
        <v>1</v>
      </c>
      <c r="E126" s="98" t="s">
        <v>65</v>
      </c>
      <c r="F126" s="97">
        <v>33.5</v>
      </c>
      <c r="G126" s="89">
        <f>D126*F126</f>
        <v>33.5</v>
      </c>
    </row>
    <row r="127" spans="1:7" x14ac:dyDescent="0.2">
      <c r="A127" s="97"/>
      <c r="B127" s="97"/>
      <c r="C127" s="97" t="s">
        <v>97</v>
      </c>
      <c r="D127" s="97"/>
      <c r="E127" s="98"/>
      <c r="F127" s="97"/>
      <c r="G127" s="95">
        <f>SUM(G124:G126)</f>
        <v>156.51</v>
      </c>
    </row>
    <row r="128" spans="1:7" x14ac:dyDescent="0.2">
      <c r="A128" s="97"/>
      <c r="B128" s="97"/>
      <c r="C128" s="97" t="s">
        <v>98</v>
      </c>
      <c r="D128" s="97">
        <v>1.75</v>
      </c>
      <c r="E128" s="98" t="s">
        <v>66</v>
      </c>
      <c r="F128" s="97"/>
      <c r="G128" s="97"/>
    </row>
    <row r="129" spans="1:7" x14ac:dyDescent="0.2">
      <c r="A129" s="97"/>
      <c r="B129" s="97"/>
      <c r="C129" s="95" t="s">
        <v>99</v>
      </c>
      <c r="D129" s="97"/>
      <c r="E129" s="98"/>
      <c r="F129" s="97"/>
      <c r="G129" s="95">
        <f>G127/D128</f>
        <v>89.434285714285707</v>
      </c>
    </row>
    <row r="130" spans="1:7" x14ac:dyDescent="0.2">
      <c r="A130" s="97"/>
      <c r="B130" s="97"/>
      <c r="C130" s="97"/>
      <c r="D130" s="97"/>
      <c r="E130" s="98"/>
      <c r="F130" s="97"/>
      <c r="G130" s="97"/>
    </row>
    <row r="131" spans="1:7" x14ac:dyDescent="0.2">
      <c r="A131" s="97"/>
      <c r="B131" s="97"/>
      <c r="C131" s="95" t="s">
        <v>100</v>
      </c>
      <c r="D131" s="97"/>
      <c r="E131" s="98"/>
      <c r="F131" s="97"/>
      <c r="G131" s="97"/>
    </row>
    <row r="132" spans="1:7" x14ac:dyDescent="0.2">
      <c r="A132" s="97"/>
      <c r="B132" s="97"/>
      <c r="C132" s="97" t="s">
        <v>101</v>
      </c>
      <c r="D132" s="97">
        <v>1</v>
      </c>
      <c r="E132" s="98" t="s">
        <v>65</v>
      </c>
      <c r="F132" s="97">
        <v>500</v>
      </c>
      <c r="G132" s="97">
        <f>D132*F132</f>
        <v>500</v>
      </c>
    </row>
    <row r="133" spans="1:7" x14ac:dyDescent="0.2">
      <c r="A133" s="97"/>
      <c r="B133" s="97"/>
      <c r="C133" s="97" t="s">
        <v>98</v>
      </c>
      <c r="D133" s="97">
        <v>1.75</v>
      </c>
      <c r="E133" s="98" t="s">
        <v>66</v>
      </c>
      <c r="F133" s="97"/>
      <c r="G133" s="97"/>
    </row>
    <row r="134" spans="1:7" x14ac:dyDescent="0.2">
      <c r="A134" s="97"/>
      <c r="B134" s="97"/>
      <c r="C134" s="95" t="s">
        <v>102</v>
      </c>
      <c r="D134" s="97"/>
      <c r="E134" s="98"/>
      <c r="F134" s="97"/>
      <c r="G134" s="95">
        <f>G132/D133</f>
        <v>285.71428571428572</v>
      </c>
    </row>
    <row r="135" spans="1:7" x14ac:dyDescent="0.2">
      <c r="A135" s="97"/>
      <c r="B135" s="97"/>
      <c r="C135" s="97" t="s">
        <v>103</v>
      </c>
      <c r="D135" s="97"/>
      <c r="E135" s="98"/>
      <c r="F135" s="97"/>
      <c r="G135" s="97">
        <f>G129*0.05</f>
        <v>4.4717142857142855</v>
      </c>
    </row>
    <row r="136" spans="1:7" x14ac:dyDescent="0.2">
      <c r="A136" s="97"/>
      <c r="B136" s="97"/>
      <c r="C136" s="95" t="s">
        <v>104</v>
      </c>
      <c r="D136" s="97"/>
      <c r="E136" s="98"/>
      <c r="F136" s="97"/>
      <c r="G136" s="95">
        <f>SUM(G134:G135)</f>
        <v>290.18600000000004</v>
      </c>
    </row>
    <row r="137" spans="1:7" x14ac:dyDescent="0.2">
      <c r="A137" s="97"/>
      <c r="B137" s="97"/>
      <c r="C137" s="97"/>
      <c r="D137" s="97"/>
      <c r="E137" s="98"/>
      <c r="F137" s="97"/>
      <c r="G137" s="97"/>
    </row>
    <row r="138" spans="1:7" x14ac:dyDescent="0.2">
      <c r="A138" s="97"/>
      <c r="B138" s="97"/>
      <c r="C138" s="95" t="s">
        <v>110</v>
      </c>
      <c r="D138" s="95"/>
      <c r="E138" s="96"/>
      <c r="F138" s="92" t="s">
        <v>49</v>
      </c>
      <c r="G138" s="95">
        <f>G121+G129+G136</f>
        <v>6925.3402857142855</v>
      </c>
    </row>
    <row r="139" spans="1:7" x14ac:dyDescent="0.2">
      <c r="A139" s="83"/>
      <c r="B139" s="83"/>
      <c r="C139" s="83"/>
      <c r="D139" s="83"/>
      <c r="E139" s="83"/>
      <c r="F139" s="83"/>
      <c r="G139" s="83"/>
    </row>
    <row r="140" spans="1:7" x14ac:dyDescent="0.2">
      <c r="A140" s="83"/>
      <c r="B140" s="83"/>
      <c r="C140" s="83"/>
      <c r="D140" s="83"/>
      <c r="E140" s="83"/>
      <c r="F140" s="83"/>
      <c r="G140" s="83"/>
    </row>
    <row r="141" spans="1:7" x14ac:dyDescent="0.2">
      <c r="A141" s="83"/>
      <c r="B141" s="83"/>
      <c r="C141" s="83"/>
      <c r="D141" s="83"/>
      <c r="E141" s="83"/>
      <c r="F141" s="83"/>
      <c r="G141" s="83"/>
    </row>
    <row r="142" spans="1:7" x14ac:dyDescent="0.2">
      <c r="A142" s="95"/>
      <c r="B142" s="95"/>
      <c r="C142" s="95" t="s">
        <v>111</v>
      </c>
      <c r="D142" s="95"/>
      <c r="E142" s="96"/>
      <c r="F142" s="97"/>
      <c r="G142" s="95"/>
    </row>
    <row r="143" spans="1:7" x14ac:dyDescent="0.2">
      <c r="A143" s="95"/>
      <c r="B143" s="95"/>
      <c r="C143" s="95" t="s">
        <v>89</v>
      </c>
      <c r="D143" s="95"/>
      <c r="E143" s="96"/>
      <c r="F143" s="97"/>
      <c r="G143" s="95"/>
    </row>
    <row r="144" spans="1:7" x14ac:dyDescent="0.2">
      <c r="A144" s="97"/>
      <c r="B144" s="97"/>
      <c r="C144" s="97" t="s">
        <v>53</v>
      </c>
      <c r="D144" s="97">
        <v>8.94</v>
      </c>
      <c r="E144" s="98" t="s">
        <v>54</v>
      </c>
      <c r="F144" s="89">
        <f>F117</f>
        <v>600</v>
      </c>
      <c r="G144" s="89">
        <f>D144*F144</f>
        <v>5364</v>
      </c>
    </row>
    <row r="145" spans="1:7" x14ac:dyDescent="0.2">
      <c r="A145" s="97"/>
      <c r="B145" s="97"/>
      <c r="C145" s="97" t="s">
        <v>90</v>
      </c>
      <c r="D145" s="97">
        <v>0.505</v>
      </c>
      <c r="E145" s="98" t="s">
        <v>38</v>
      </c>
      <c r="F145" s="89">
        <f>F118</f>
        <v>1300</v>
      </c>
      <c r="G145" s="89">
        <f>D145*F145</f>
        <v>656.5</v>
      </c>
    </row>
    <row r="146" spans="1:7" x14ac:dyDescent="0.2">
      <c r="A146" s="97"/>
      <c r="B146" s="97"/>
      <c r="C146" s="97" t="s">
        <v>91</v>
      </c>
      <c r="D146" s="97">
        <v>0.69900000000000007</v>
      </c>
      <c r="E146" s="98" t="s">
        <v>38</v>
      </c>
      <c r="F146" s="89">
        <f>F119</f>
        <v>1200</v>
      </c>
      <c r="G146" s="89">
        <f>D146*F146</f>
        <v>838.80000000000007</v>
      </c>
    </row>
    <row r="147" spans="1:7" x14ac:dyDescent="0.2">
      <c r="A147" s="97"/>
      <c r="B147" s="97"/>
      <c r="C147" s="97" t="s">
        <v>63</v>
      </c>
      <c r="D147" s="97">
        <v>51.22</v>
      </c>
      <c r="E147" s="98" t="s">
        <v>80</v>
      </c>
      <c r="F147" s="99">
        <f>F120</f>
        <v>1</v>
      </c>
      <c r="G147" s="89">
        <f>D147*F147</f>
        <v>51.22</v>
      </c>
    </row>
    <row r="148" spans="1:7" x14ac:dyDescent="0.2">
      <c r="A148" s="97"/>
      <c r="B148" s="97"/>
      <c r="C148" s="95" t="s">
        <v>92</v>
      </c>
      <c r="D148" s="97"/>
      <c r="E148" s="98"/>
      <c r="F148" s="97"/>
      <c r="G148" s="95">
        <f>SUM(G144:G147)</f>
        <v>6910.52</v>
      </c>
    </row>
    <row r="149" spans="1:7" x14ac:dyDescent="0.2">
      <c r="A149" s="97"/>
      <c r="B149" s="97"/>
      <c r="C149" s="97"/>
      <c r="D149" s="97"/>
      <c r="E149" s="98"/>
      <c r="F149" s="97"/>
      <c r="G149" s="97"/>
    </row>
    <row r="150" spans="1:7" x14ac:dyDescent="0.2">
      <c r="A150" s="97"/>
      <c r="B150" s="97"/>
      <c r="C150" s="95" t="s">
        <v>93</v>
      </c>
      <c r="D150" s="97"/>
      <c r="E150" s="98"/>
      <c r="F150" s="97"/>
      <c r="G150" s="97"/>
    </row>
    <row r="151" spans="1:7" x14ac:dyDescent="0.2">
      <c r="A151" s="97"/>
      <c r="B151" s="97"/>
      <c r="C151" s="97" t="s">
        <v>94</v>
      </c>
      <c r="D151" s="97">
        <v>1</v>
      </c>
      <c r="E151" s="98" t="s">
        <v>65</v>
      </c>
      <c r="F151" s="97">
        <v>79.88</v>
      </c>
      <c r="G151" s="89">
        <f>D151*F151</f>
        <v>79.88</v>
      </c>
    </row>
    <row r="152" spans="1:7" x14ac:dyDescent="0.2">
      <c r="A152" s="97"/>
      <c r="B152" s="97"/>
      <c r="C152" s="97" t="s">
        <v>95</v>
      </c>
      <c r="D152" s="97">
        <v>1</v>
      </c>
      <c r="E152" s="98" t="s">
        <v>65</v>
      </c>
      <c r="F152" s="97">
        <v>43.13</v>
      </c>
      <c r="G152" s="89">
        <f>D152*F152</f>
        <v>43.13</v>
      </c>
    </row>
    <row r="153" spans="1:7" x14ac:dyDescent="0.2">
      <c r="A153" s="97"/>
      <c r="B153" s="97"/>
      <c r="C153" s="97" t="s">
        <v>96</v>
      </c>
      <c r="D153" s="97">
        <v>1</v>
      </c>
      <c r="E153" s="98" t="s">
        <v>65</v>
      </c>
      <c r="F153" s="97">
        <v>33.5</v>
      </c>
      <c r="G153" s="89">
        <f>D153*F153</f>
        <v>33.5</v>
      </c>
    </row>
    <row r="154" spans="1:7" x14ac:dyDescent="0.2">
      <c r="A154" s="97"/>
      <c r="B154" s="97"/>
      <c r="C154" s="97" t="s">
        <v>97</v>
      </c>
      <c r="D154" s="97"/>
      <c r="E154" s="98"/>
      <c r="F154" s="97"/>
      <c r="G154" s="95">
        <f>SUM(G151:G153)</f>
        <v>156.51</v>
      </c>
    </row>
    <row r="155" spans="1:7" x14ac:dyDescent="0.2">
      <c r="A155" s="97"/>
      <c r="B155" s="97"/>
      <c r="C155" s="97" t="s">
        <v>98</v>
      </c>
      <c r="D155" s="97">
        <v>1.75</v>
      </c>
      <c r="E155" s="98" t="s">
        <v>66</v>
      </c>
      <c r="F155" s="97"/>
      <c r="G155" s="97"/>
    </row>
    <row r="156" spans="1:7" x14ac:dyDescent="0.2">
      <c r="A156" s="97"/>
      <c r="B156" s="97"/>
      <c r="C156" s="95" t="s">
        <v>99</v>
      </c>
      <c r="D156" s="97"/>
      <c r="E156" s="98"/>
      <c r="F156" s="97"/>
      <c r="G156" s="95">
        <f>G154/D155</f>
        <v>89.434285714285707</v>
      </c>
    </row>
    <row r="157" spans="1:7" x14ac:dyDescent="0.2">
      <c r="A157" s="97"/>
      <c r="B157" s="97"/>
      <c r="C157" s="97"/>
      <c r="D157" s="97"/>
      <c r="E157" s="98"/>
      <c r="F157" s="97"/>
      <c r="G157" s="97"/>
    </row>
    <row r="158" spans="1:7" x14ac:dyDescent="0.2">
      <c r="A158" s="97"/>
      <c r="B158" s="97"/>
      <c r="C158" s="95" t="s">
        <v>100</v>
      </c>
      <c r="D158" s="97"/>
      <c r="E158" s="98"/>
      <c r="F158" s="97"/>
      <c r="G158" s="97"/>
    </row>
    <row r="159" spans="1:7" x14ac:dyDescent="0.2">
      <c r="A159" s="97"/>
      <c r="B159" s="97"/>
      <c r="C159" s="97" t="s">
        <v>101</v>
      </c>
      <c r="D159" s="97">
        <v>1</v>
      </c>
      <c r="E159" s="98" t="s">
        <v>65</v>
      </c>
    </row>
    <row r="160" spans="1:7" x14ac:dyDescent="0.2">
      <c r="A160" s="97"/>
      <c r="B160" s="97"/>
      <c r="C160" s="97" t="s">
        <v>98</v>
      </c>
      <c r="D160" s="97">
        <v>1.75</v>
      </c>
      <c r="E160" s="98" t="s">
        <v>66</v>
      </c>
    </row>
    <row r="161" spans="1:12" x14ac:dyDescent="0.2">
      <c r="A161" s="97"/>
      <c r="B161" s="97"/>
      <c r="C161" s="95" t="s">
        <v>102</v>
      </c>
      <c r="D161" s="97"/>
      <c r="E161" s="98"/>
    </row>
    <row r="162" spans="1:12" x14ac:dyDescent="0.2">
      <c r="A162" s="97"/>
      <c r="B162" s="97"/>
      <c r="C162" s="97" t="s">
        <v>103</v>
      </c>
      <c r="D162" s="97"/>
      <c r="E162" s="98"/>
    </row>
    <row r="163" spans="1:12" x14ac:dyDescent="0.2">
      <c r="A163" s="97"/>
      <c r="B163" s="97"/>
      <c r="C163" s="95" t="s">
        <v>104</v>
      </c>
      <c r="D163" s="97"/>
      <c r="E163" s="98"/>
    </row>
    <row r="164" spans="1:12" x14ac:dyDescent="0.2">
      <c r="A164" s="97"/>
      <c r="B164" s="97"/>
      <c r="C164" s="97"/>
      <c r="D164" s="97"/>
      <c r="E164" s="98"/>
    </row>
    <row r="165" spans="1:12" x14ac:dyDescent="0.2">
      <c r="A165" s="97"/>
      <c r="B165" s="97"/>
      <c r="C165" s="95" t="s">
        <v>112</v>
      </c>
      <c r="D165" s="95"/>
      <c r="E165" s="96"/>
    </row>
    <row r="166" spans="1:12" x14ac:dyDescent="0.2">
      <c r="A166" s="97"/>
      <c r="B166" s="97"/>
      <c r="C166" s="97"/>
      <c r="D166" s="97"/>
      <c r="E166" s="98"/>
    </row>
    <row r="167" spans="1:12" x14ac:dyDescent="0.2">
      <c r="A167" s="97"/>
      <c r="B167" s="97"/>
      <c r="C167" s="97"/>
      <c r="D167" s="97"/>
      <c r="E167" s="98"/>
    </row>
    <row r="168" spans="1:12" s="84" customFormat="1" ht="15.75" x14ac:dyDescent="0.25">
      <c r="A168" s="83" t="s">
        <v>139</v>
      </c>
      <c r="B168" s="83"/>
      <c r="C168" s="86" t="s">
        <v>64</v>
      </c>
      <c r="D168" s="87"/>
      <c r="E168" s="88"/>
      <c r="F168" s="82"/>
      <c r="G168" s="82"/>
      <c r="H168" s="82"/>
      <c r="I168" s="82"/>
      <c r="J168" s="82"/>
      <c r="K168" s="82"/>
      <c r="L168" s="82"/>
    </row>
    <row r="169" spans="1:12" s="84" customFormat="1" ht="15.75" x14ac:dyDescent="0.25">
      <c r="A169" s="83" t="s">
        <v>139</v>
      </c>
      <c r="B169" s="83"/>
      <c r="C169" s="83" t="s">
        <v>53</v>
      </c>
      <c r="D169" s="89">
        <v>11.51</v>
      </c>
      <c r="E169" s="90" t="s">
        <v>54</v>
      </c>
      <c r="F169" s="82"/>
      <c r="G169" s="82"/>
      <c r="H169" s="82"/>
      <c r="I169" s="82"/>
      <c r="J169" s="82"/>
      <c r="K169" s="82"/>
      <c r="L169" s="82"/>
    </row>
    <row r="170" spans="1:12" ht="25.5" x14ac:dyDescent="0.2">
      <c r="A170" s="97"/>
      <c r="B170" s="83"/>
      <c r="C170" s="102" t="s">
        <v>90</v>
      </c>
      <c r="D170" s="89">
        <v>1</v>
      </c>
      <c r="E170" s="90" t="s">
        <v>38</v>
      </c>
    </row>
    <row r="171" spans="1:12" x14ac:dyDescent="0.2">
      <c r="A171" s="97"/>
      <c r="B171" s="83"/>
      <c r="C171" s="83" t="s">
        <v>63</v>
      </c>
      <c r="D171" s="89">
        <v>69.040000000000006</v>
      </c>
      <c r="E171" s="90" t="s">
        <v>80</v>
      </c>
    </row>
    <row r="172" spans="1:12" x14ac:dyDescent="0.2">
      <c r="A172" s="83"/>
      <c r="B172" s="83"/>
      <c r="C172" s="83" t="s">
        <v>81</v>
      </c>
      <c r="D172" s="89">
        <v>1</v>
      </c>
      <c r="E172" s="90" t="s">
        <v>38</v>
      </c>
    </row>
    <row r="173" spans="1:12" x14ac:dyDescent="0.2">
      <c r="A173" s="83"/>
      <c r="B173" s="83"/>
      <c r="C173" s="86" t="s">
        <v>82</v>
      </c>
      <c r="D173" s="89"/>
      <c r="E173" s="90"/>
    </row>
  </sheetData>
  <autoFilter ref="A4:G173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A4:G4"/>
    <mergeCell ref="A5:G5"/>
    <mergeCell ref="A7:G7"/>
  </mergeCells>
  <phoneticPr fontId="1" type="noConversion"/>
  <pageMargins left="0.75" right="0.75" top="1" bottom="1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206"/>
  <sheetViews>
    <sheetView showGridLines="0" showZeros="0" view="pageBreakPreview" zoomScaleNormal="100" workbookViewId="0">
      <selection activeCell="G12" sqref="G12"/>
    </sheetView>
  </sheetViews>
  <sheetFormatPr baseColWidth="10" defaultColWidth="9" defaultRowHeight="15" x14ac:dyDescent="0.2"/>
  <cols>
    <col min="1" max="1" width="7.75" style="104" customWidth="1"/>
    <col min="2" max="2" width="49.5" style="104" customWidth="1"/>
    <col min="3" max="3" width="10.625" style="103" customWidth="1"/>
    <col min="4" max="4" width="7.5" style="103" customWidth="1"/>
    <col min="5" max="5" width="10.5" style="103" customWidth="1"/>
    <col min="6" max="6" width="11" style="103" customWidth="1"/>
    <col min="7" max="7" width="15.75" style="103" customWidth="1"/>
    <col min="8" max="8" width="15.625" style="3" customWidth="1"/>
    <col min="9" max="9" width="16.125" style="3" customWidth="1"/>
    <col min="10" max="10" width="17.375" style="3" customWidth="1"/>
    <col min="11" max="12" width="9.625" style="2" customWidth="1"/>
  </cols>
  <sheetData>
    <row r="1" spans="1:12" ht="20.25" x14ac:dyDescent="0.3">
      <c r="A1" s="274" t="s">
        <v>184</v>
      </c>
      <c r="B1" s="274"/>
      <c r="C1" s="274"/>
      <c r="D1" s="274"/>
      <c r="E1" s="274"/>
      <c r="F1" s="274"/>
      <c r="G1" s="274"/>
      <c r="H1" s="205"/>
      <c r="I1"/>
      <c r="J1"/>
      <c r="K1"/>
      <c r="L1"/>
    </row>
    <row r="2" spans="1:12" ht="15.75" x14ac:dyDescent="0.25">
      <c r="A2" s="275" t="s">
        <v>175</v>
      </c>
      <c r="B2" s="275"/>
      <c r="C2" s="275"/>
      <c r="D2" s="275"/>
      <c r="E2" s="275"/>
      <c r="F2" s="275"/>
      <c r="G2" s="275"/>
      <c r="H2" s="206"/>
      <c r="I2"/>
      <c r="J2"/>
      <c r="K2"/>
      <c r="L2"/>
    </row>
    <row r="3" spans="1:12" ht="12.75" x14ac:dyDescent="0.2">
      <c r="A3" s="111"/>
      <c r="B3"/>
      <c r="C3"/>
      <c r="D3"/>
      <c r="E3"/>
      <c r="F3" s="111"/>
      <c r="G3"/>
      <c r="H3"/>
      <c r="I3"/>
      <c r="J3"/>
      <c r="K3"/>
      <c r="L3"/>
    </row>
    <row r="4" spans="1:12" ht="12.75" x14ac:dyDescent="0.2">
      <c r="A4" s="112" t="s">
        <v>177</v>
      </c>
      <c r="B4"/>
      <c r="C4"/>
      <c r="D4"/>
      <c r="E4"/>
      <c r="F4" s="111"/>
      <c r="G4"/>
      <c r="H4"/>
      <c r="I4"/>
      <c r="J4"/>
      <c r="K4"/>
      <c r="L4"/>
    </row>
    <row r="5" spans="1:12" s="114" customFormat="1" ht="12.75" x14ac:dyDescent="0.2">
      <c r="A5" s="112" t="s">
        <v>178</v>
      </c>
      <c r="F5" s="113"/>
    </row>
    <row r="6" spans="1:12" ht="12.75" x14ac:dyDescent="0.2">
      <c r="A6" s="112" t="s">
        <v>253</v>
      </c>
      <c r="B6" s="114"/>
      <c r="C6" s="114"/>
      <c r="D6" s="114"/>
      <c r="E6" s="114"/>
      <c r="F6" s="112"/>
      <c r="G6" s="114"/>
      <c r="H6"/>
      <c r="I6"/>
      <c r="J6"/>
      <c r="K6"/>
      <c r="L6"/>
    </row>
    <row r="7" spans="1:12" s="114" customFormat="1" ht="13.5" thickBot="1" x14ac:dyDescent="0.25">
      <c r="F7" s="113"/>
    </row>
    <row r="8" spans="1:12" s="119" customFormat="1" ht="15.75" thickBot="1" x14ac:dyDescent="0.25">
      <c r="A8" s="115" t="s">
        <v>0</v>
      </c>
      <c r="B8" s="116" t="s">
        <v>77</v>
      </c>
      <c r="C8" s="116" t="s">
        <v>50</v>
      </c>
      <c r="D8" s="116" t="s">
        <v>78</v>
      </c>
      <c r="E8" s="117"/>
      <c r="F8" s="117"/>
      <c r="G8" s="118"/>
      <c r="H8" s="118"/>
      <c r="I8" s="118"/>
    </row>
    <row r="9" spans="1:12" s="119" customFormat="1" ht="15.75" x14ac:dyDescent="0.25">
      <c r="A9" s="142"/>
      <c r="B9" s="212" t="s">
        <v>252</v>
      </c>
      <c r="C9" s="213"/>
      <c r="D9" s="213"/>
      <c r="E9" s="117"/>
      <c r="F9" s="117"/>
      <c r="G9" s="117"/>
      <c r="H9" s="118"/>
      <c r="I9" s="118"/>
    </row>
    <row r="10" spans="1:12" s="119" customFormat="1" ht="16.5" thickBot="1" x14ac:dyDescent="0.3">
      <c r="A10" s="121"/>
      <c r="B10" s="140"/>
      <c r="C10" s="125"/>
      <c r="D10" s="125"/>
      <c r="E10" s="117"/>
      <c r="F10" s="117"/>
      <c r="G10" s="117"/>
      <c r="H10" s="118"/>
      <c r="I10" s="118"/>
    </row>
    <row r="11" spans="1:12" s="119" customFormat="1" ht="15.75" thickBot="1" x14ac:dyDescent="0.25">
      <c r="A11" s="217" t="s">
        <v>157</v>
      </c>
      <c r="B11" s="134" t="s">
        <v>11</v>
      </c>
      <c r="C11" s="207"/>
      <c r="D11" s="125"/>
      <c r="E11" s="117"/>
      <c r="F11" s="117"/>
      <c r="G11" s="117"/>
      <c r="H11" s="118"/>
      <c r="I11" s="118"/>
    </row>
    <row r="12" spans="1:12" s="119" customFormat="1" x14ac:dyDescent="0.2">
      <c r="A12" s="257" t="s">
        <v>195</v>
      </c>
      <c r="B12" s="256" t="s">
        <v>213</v>
      </c>
      <c r="C12" s="126">
        <v>1</v>
      </c>
      <c r="D12" s="127" t="s">
        <v>10</v>
      </c>
      <c r="E12" s="117"/>
      <c r="F12" s="117"/>
      <c r="G12" s="117"/>
      <c r="H12" s="118"/>
      <c r="I12" s="118"/>
    </row>
    <row r="13" spans="1:12" s="119" customFormat="1" x14ac:dyDescent="0.2">
      <c r="A13" s="257" t="s">
        <v>196</v>
      </c>
      <c r="B13" s="250" t="s">
        <v>215</v>
      </c>
      <c r="C13" s="126">
        <v>1</v>
      </c>
      <c r="D13" s="127" t="s">
        <v>10</v>
      </c>
      <c r="E13" s="117"/>
      <c r="F13" s="117"/>
      <c r="G13" s="117"/>
      <c r="H13" s="118"/>
      <c r="I13" s="118"/>
    </row>
    <row r="14" spans="1:12" s="119" customFormat="1" x14ac:dyDescent="0.2">
      <c r="A14" s="257" t="s">
        <v>197</v>
      </c>
      <c r="B14" s="251" t="s">
        <v>214</v>
      </c>
      <c r="C14" s="126">
        <v>1</v>
      </c>
      <c r="D14" s="253" t="s">
        <v>10</v>
      </c>
      <c r="E14" s="117"/>
      <c r="F14" s="117"/>
      <c r="G14" s="117"/>
      <c r="H14" s="118"/>
      <c r="I14" s="118"/>
    </row>
    <row r="15" spans="1:12" s="119" customFormat="1" x14ac:dyDescent="0.2">
      <c r="A15" s="257" t="s">
        <v>198</v>
      </c>
      <c r="B15" s="251" t="s">
        <v>251</v>
      </c>
      <c r="C15" s="126">
        <v>205.07</v>
      </c>
      <c r="D15" s="127" t="s">
        <v>187</v>
      </c>
      <c r="E15" s="117"/>
      <c r="F15" s="117"/>
      <c r="G15" s="117"/>
      <c r="H15" s="118"/>
      <c r="I15" s="118"/>
    </row>
    <row r="16" spans="1:12" s="119" customFormat="1" x14ac:dyDescent="0.2">
      <c r="A16" s="257" t="s">
        <v>199</v>
      </c>
      <c r="B16" s="251" t="s">
        <v>186</v>
      </c>
      <c r="C16" s="126">
        <v>1</v>
      </c>
      <c r="D16" s="127" t="s">
        <v>10</v>
      </c>
      <c r="E16" s="117"/>
      <c r="F16" s="117"/>
      <c r="G16" s="117"/>
      <c r="H16" s="118"/>
      <c r="I16" s="118"/>
    </row>
    <row r="17" spans="1:9" s="119" customFormat="1" x14ac:dyDescent="0.2">
      <c r="A17" s="257" t="s">
        <v>212</v>
      </c>
      <c r="B17" s="131" t="s">
        <v>194</v>
      </c>
      <c r="C17" s="132">
        <v>1</v>
      </c>
      <c r="D17" s="133" t="s">
        <v>10</v>
      </c>
      <c r="E17" s="117"/>
      <c r="F17" s="117"/>
      <c r="G17" s="117"/>
      <c r="H17" s="118"/>
      <c r="I17" s="118"/>
    </row>
    <row r="18" spans="1:9" s="119" customFormat="1" ht="16.5" thickBot="1" x14ac:dyDescent="0.3">
      <c r="A18" s="121"/>
      <c r="B18" s="122"/>
      <c r="C18" s="132"/>
      <c r="D18" s="133"/>
      <c r="E18" s="117"/>
      <c r="F18" s="117"/>
      <c r="G18" s="117"/>
      <c r="H18" s="118"/>
      <c r="I18" s="118"/>
    </row>
    <row r="19" spans="1:9" s="119" customFormat="1" ht="15.75" thickBot="1" x14ac:dyDescent="0.25">
      <c r="A19" s="218"/>
      <c r="B19" s="134" t="s">
        <v>12</v>
      </c>
      <c r="C19" s="130"/>
      <c r="D19" s="125"/>
      <c r="E19" s="117"/>
      <c r="F19" s="117"/>
      <c r="G19" s="117"/>
      <c r="H19" s="118"/>
      <c r="I19" s="118"/>
    </row>
    <row r="20" spans="1:9" s="119" customFormat="1" x14ac:dyDescent="0.2">
      <c r="A20" s="214" t="s">
        <v>158</v>
      </c>
      <c r="B20" s="219"/>
      <c r="C20" s="128"/>
      <c r="D20" s="125"/>
      <c r="E20" s="117"/>
      <c r="F20" s="117"/>
      <c r="G20" s="117"/>
      <c r="H20" s="118"/>
      <c r="I20" s="118"/>
    </row>
    <row r="21" spans="1:9" s="119" customFormat="1" x14ac:dyDescent="0.2">
      <c r="A21" s="257" t="s">
        <v>200</v>
      </c>
      <c r="B21" s="124" t="s">
        <v>13</v>
      </c>
      <c r="C21" s="128"/>
      <c r="D21" s="125"/>
      <c r="E21" s="117"/>
      <c r="F21" s="117"/>
      <c r="G21" s="117"/>
      <c r="H21" s="118"/>
      <c r="I21" s="118"/>
    </row>
    <row r="22" spans="1:9" s="119" customFormat="1" x14ac:dyDescent="0.2">
      <c r="A22" s="257" t="s">
        <v>201</v>
      </c>
      <c r="B22" s="255" t="s">
        <v>256</v>
      </c>
      <c r="C22" s="135">
        <v>56.64</v>
      </c>
      <c r="D22" s="253" t="s">
        <v>187</v>
      </c>
      <c r="E22" s="117"/>
      <c r="F22" s="117"/>
      <c r="G22" s="117"/>
      <c r="H22" s="118"/>
      <c r="I22" s="118"/>
    </row>
    <row r="23" spans="1:9" s="119" customFormat="1" x14ac:dyDescent="0.2">
      <c r="A23" s="257" t="s">
        <v>202</v>
      </c>
      <c r="B23" s="255" t="s">
        <v>255</v>
      </c>
      <c r="C23" s="135">
        <v>77.22</v>
      </c>
      <c r="D23" s="127" t="s">
        <v>187</v>
      </c>
      <c r="E23" s="117"/>
      <c r="F23" s="117"/>
      <c r="G23" s="117"/>
      <c r="H23" s="118"/>
      <c r="I23" s="118"/>
    </row>
    <row r="24" spans="1:9" s="119" customFormat="1" x14ac:dyDescent="0.2">
      <c r="A24" s="257" t="s">
        <v>203</v>
      </c>
      <c r="B24" s="255" t="s">
        <v>257</v>
      </c>
      <c r="C24" s="135">
        <v>3.7</v>
      </c>
      <c r="D24" s="127" t="s">
        <v>187</v>
      </c>
      <c r="E24" s="117"/>
      <c r="F24" s="117"/>
      <c r="G24" s="117"/>
      <c r="H24" s="118"/>
      <c r="I24" s="118"/>
    </row>
    <row r="25" spans="1:9" s="119" customFormat="1" x14ac:dyDescent="0.2">
      <c r="A25" s="257" t="s">
        <v>204</v>
      </c>
      <c r="B25" s="255" t="s">
        <v>258</v>
      </c>
      <c r="C25" s="135">
        <v>11</v>
      </c>
      <c r="D25" s="127" t="s">
        <v>187</v>
      </c>
      <c r="E25" s="117"/>
      <c r="F25" s="117"/>
      <c r="G25" s="117"/>
      <c r="H25" s="118"/>
      <c r="I25" s="118"/>
    </row>
    <row r="26" spans="1:9" s="119" customFormat="1" x14ac:dyDescent="0.2">
      <c r="A26" s="257" t="s">
        <v>205</v>
      </c>
      <c r="B26" s="255" t="s">
        <v>211</v>
      </c>
      <c r="C26" s="135">
        <v>77</v>
      </c>
      <c r="D26" s="127" t="s">
        <v>187</v>
      </c>
      <c r="E26" s="117"/>
      <c r="F26" s="117"/>
      <c r="G26" s="117"/>
      <c r="H26" s="118"/>
      <c r="I26" s="118"/>
    </row>
    <row r="27" spans="1:9" s="119" customFormat="1" x14ac:dyDescent="0.2">
      <c r="A27" s="257" t="s">
        <v>206</v>
      </c>
      <c r="B27" s="255" t="s">
        <v>259</v>
      </c>
      <c r="C27" s="135">
        <v>93</v>
      </c>
      <c r="D27" s="127" t="s">
        <v>187</v>
      </c>
      <c r="E27" s="117"/>
      <c r="F27" s="117"/>
      <c r="G27" s="117"/>
      <c r="H27" s="118"/>
      <c r="I27" s="118"/>
    </row>
    <row r="28" spans="1:9" s="119" customFormat="1" x14ac:dyDescent="0.2">
      <c r="A28" s="257" t="s">
        <v>207</v>
      </c>
      <c r="B28" s="125" t="s">
        <v>14</v>
      </c>
      <c r="C28" s="135">
        <v>90</v>
      </c>
      <c r="D28" s="127" t="s">
        <v>187</v>
      </c>
      <c r="E28" s="117"/>
      <c r="F28" s="117"/>
      <c r="G28" s="117"/>
      <c r="H28" s="118"/>
      <c r="I28" s="118"/>
    </row>
    <row r="29" spans="1:9" s="119" customFormat="1" x14ac:dyDescent="0.2">
      <c r="A29" s="214"/>
      <c r="B29" s="125"/>
      <c r="C29" s="128"/>
      <c r="D29" s="125"/>
      <c r="E29" s="117"/>
      <c r="F29" s="117"/>
      <c r="G29" s="117"/>
      <c r="H29" s="118"/>
      <c r="I29" s="118"/>
    </row>
    <row r="30" spans="1:9" s="119" customFormat="1" x14ac:dyDescent="0.2">
      <c r="A30" s="258" t="s">
        <v>159</v>
      </c>
      <c r="B30" s="124" t="s">
        <v>15</v>
      </c>
      <c r="C30" s="128"/>
      <c r="D30" s="125"/>
      <c r="E30" s="117"/>
      <c r="F30" s="117"/>
      <c r="G30" s="117"/>
      <c r="H30" s="118"/>
      <c r="I30" s="118"/>
    </row>
    <row r="31" spans="1:9" s="119" customFormat="1" x14ac:dyDescent="0.2">
      <c r="A31" s="257" t="s">
        <v>208</v>
      </c>
      <c r="B31" s="255" t="s">
        <v>262</v>
      </c>
      <c r="C31" s="135">
        <v>11.6</v>
      </c>
      <c r="D31" s="127" t="s">
        <v>187</v>
      </c>
      <c r="E31" s="117"/>
      <c r="F31" s="117"/>
      <c r="G31" s="117"/>
      <c r="H31" s="118"/>
      <c r="I31" s="118"/>
    </row>
    <row r="32" spans="1:9" s="119" customFormat="1" x14ac:dyDescent="0.2">
      <c r="A32" s="257" t="s">
        <v>209</v>
      </c>
      <c r="B32" s="255" t="s">
        <v>261</v>
      </c>
      <c r="C32" s="126">
        <v>12.7</v>
      </c>
      <c r="D32" s="127" t="s">
        <v>187</v>
      </c>
      <c r="E32" s="117"/>
      <c r="F32" s="117"/>
      <c r="G32" s="117"/>
      <c r="H32" s="118"/>
      <c r="I32" s="118"/>
    </row>
    <row r="33" spans="1:9" s="119" customFormat="1" x14ac:dyDescent="0.2">
      <c r="A33" s="257" t="s">
        <v>210</v>
      </c>
      <c r="B33" s="255" t="s">
        <v>263</v>
      </c>
      <c r="C33" s="135">
        <v>1.32</v>
      </c>
      <c r="D33" s="127" t="s">
        <v>187</v>
      </c>
      <c r="E33" s="117"/>
      <c r="F33" s="117"/>
      <c r="G33" s="117"/>
      <c r="H33" s="118"/>
      <c r="I33" s="118"/>
    </row>
    <row r="34" spans="1:9" s="119" customFormat="1" x14ac:dyDescent="0.2">
      <c r="A34" s="214"/>
      <c r="B34" s="125"/>
      <c r="C34" s="128"/>
      <c r="D34" s="125"/>
      <c r="E34" s="117"/>
      <c r="F34" s="117"/>
      <c r="G34" s="117"/>
      <c r="H34" s="118"/>
      <c r="I34" s="118"/>
    </row>
    <row r="35" spans="1:9" s="119" customFormat="1" x14ac:dyDescent="0.2">
      <c r="A35" s="258" t="s">
        <v>160</v>
      </c>
      <c r="B35" s="124" t="s">
        <v>3</v>
      </c>
      <c r="C35" s="128"/>
      <c r="D35" s="125"/>
      <c r="E35" s="117"/>
      <c r="F35" s="117"/>
      <c r="G35" s="117"/>
      <c r="H35" s="118"/>
      <c r="I35" s="118"/>
    </row>
    <row r="36" spans="1:9" s="119" customFormat="1" x14ac:dyDescent="0.2">
      <c r="A36" s="253" t="s">
        <v>216</v>
      </c>
      <c r="B36" s="255" t="s">
        <v>264</v>
      </c>
      <c r="C36" s="135">
        <v>103.5</v>
      </c>
      <c r="D36" s="127" t="s">
        <v>188</v>
      </c>
      <c r="E36" s="117"/>
      <c r="F36" s="117"/>
      <c r="G36" s="117"/>
      <c r="H36" s="118"/>
      <c r="I36" s="118"/>
    </row>
    <row r="37" spans="1:9" s="119" customFormat="1" x14ac:dyDescent="0.2">
      <c r="A37" s="253" t="s">
        <v>217</v>
      </c>
      <c r="B37" s="125"/>
      <c r="C37" s="128"/>
      <c r="D37" s="125"/>
      <c r="E37" s="117"/>
      <c r="F37" s="117"/>
      <c r="G37" s="117"/>
      <c r="H37" s="118"/>
      <c r="I37" s="118"/>
    </row>
    <row r="38" spans="1:9" s="119" customFormat="1" ht="16.5" thickBot="1" x14ac:dyDescent="0.3">
      <c r="A38" s="121"/>
      <c r="B38" s="140"/>
      <c r="C38" s="128"/>
      <c r="D38" s="125"/>
      <c r="E38" s="117"/>
      <c r="F38" s="117"/>
      <c r="G38" s="117"/>
      <c r="H38" s="118"/>
      <c r="I38" s="118"/>
    </row>
    <row r="39" spans="1:9" s="119" customFormat="1" ht="15.75" thickBot="1" x14ac:dyDescent="0.25">
      <c r="A39" s="220"/>
      <c r="B39" s="134" t="s">
        <v>16</v>
      </c>
      <c r="C39" s="130"/>
      <c r="D39" s="125"/>
      <c r="E39" s="117"/>
      <c r="F39" s="117"/>
      <c r="G39" s="117"/>
      <c r="H39" s="118"/>
      <c r="I39" s="118"/>
    </row>
    <row r="40" spans="1:9" s="119" customFormat="1" x14ac:dyDescent="0.2">
      <c r="A40" s="214"/>
      <c r="B40" s="136"/>
      <c r="C40" s="128"/>
      <c r="D40" s="125"/>
      <c r="E40" s="117"/>
      <c r="F40" s="117"/>
      <c r="G40" s="117"/>
      <c r="H40" s="118"/>
      <c r="I40" s="118"/>
    </row>
    <row r="41" spans="1:9" s="119" customFormat="1" x14ac:dyDescent="0.2">
      <c r="A41" s="259" t="s">
        <v>161</v>
      </c>
      <c r="B41" s="124" t="s">
        <v>15</v>
      </c>
      <c r="C41" s="128"/>
      <c r="D41" s="125"/>
      <c r="E41" s="117"/>
      <c r="F41" s="117"/>
      <c r="G41" s="117"/>
      <c r="H41" s="118"/>
      <c r="I41" s="118"/>
    </row>
    <row r="42" spans="1:9" s="119" customFormat="1" x14ac:dyDescent="0.2">
      <c r="A42" s="257" t="s">
        <v>218</v>
      </c>
      <c r="B42" s="255" t="s">
        <v>265</v>
      </c>
      <c r="C42" s="135">
        <v>1.32</v>
      </c>
      <c r="D42" s="253" t="s">
        <v>187</v>
      </c>
      <c r="E42" s="117"/>
      <c r="F42" s="117"/>
      <c r="G42" s="117"/>
      <c r="H42" s="118"/>
      <c r="I42" s="118"/>
    </row>
    <row r="43" spans="1:9" s="119" customFormat="1" x14ac:dyDescent="0.2">
      <c r="A43" s="257" t="s">
        <v>219</v>
      </c>
      <c r="B43" s="255" t="s">
        <v>279</v>
      </c>
      <c r="C43" s="126">
        <v>3.88</v>
      </c>
      <c r="D43" s="127" t="s">
        <v>187</v>
      </c>
      <c r="E43" s="117"/>
      <c r="F43" s="117"/>
      <c r="G43" s="117"/>
      <c r="H43" s="118"/>
      <c r="I43" s="118"/>
    </row>
    <row r="44" spans="1:9" s="119" customFormat="1" x14ac:dyDescent="0.2">
      <c r="A44" s="214"/>
      <c r="B44" s="125"/>
      <c r="C44" s="128"/>
      <c r="D44" s="125"/>
      <c r="E44" s="117"/>
      <c r="F44" s="117"/>
      <c r="G44" s="117"/>
      <c r="H44" s="118"/>
      <c r="I44" s="118"/>
    </row>
    <row r="45" spans="1:9" s="119" customFormat="1" x14ac:dyDescent="0.2">
      <c r="A45" s="259" t="s">
        <v>162</v>
      </c>
      <c r="B45" s="124" t="s">
        <v>4</v>
      </c>
      <c r="C45" s="128"/>
      <c r="D45" s="125"/>
      <c r="E45" s="117"/>
      <c r="F45" s="117"/>
      <c r="G45" s="117"/>
      <c r="H45" s="118"/>
      <c r="I45" s="118"/>
    </row>
    <row r="46" spans="1:9" s="119" customFormat="1" x14ac:dyDescent="0.2">
      <c r="A46" s="257" t="s">
        <v>220</v>
      </c>
      <c r="B46" s="125" t="s">
        <v>17</v>
      </c>
      <c r="C46" s="135">
        <v>130</v>
      </c>
      <c r="D46" s="127" t="s">
        <v>188</v>
      </c>
      <c r="E46" s="117"/>
      <c r="F46" s="117"/>
      <c r="G46" s="117"/>
      <c r="H46" s="118"/>
      <c r="I46" s="118"/>
    </row>
    <row r="47" spans="1:9" s="119" customFormat="1" x14ac:dyDescent="0.2">
      <c r="A47" s="257" t="s">
        <v>221</v>
      </c>
      <c r="B47" s="255" t="s">
        <v>267</v>
      </c>
      <c r="C47" s="137">
        <v>18</v>
      </c>
      <c r="D47" s="127" t="s">
        <v>188</v>
      </c>
      <c r="E47" s="117"/>
      <c r="F47" s="117"/>
      <c r="G47" s="117"/>
      <c r="H47" s="118"/>
      <c r="I47" s="118"/>
    </row>
    <row r="48" spans="1:9" s="119" customFormat="1" x14ac:dyDescent="0.2">
      <c r="A48" s="257" t="s">
        <v>222</v>
      </c>
      <c r="B48" s="255" t="s">
        <v>268</v>
      </c>
      <c r="C48" s="135">
        <f>51*0+(16*2+30*2)*0.2</f>
        <v>18.400000000000002</v>
      </c>
      <c r="D48" s="127" t="s">
        <v>188</v>
      </c>
      <c r="E48" s="117"/>
      <c r="F48" s="117"/>
      <c r="G48" s="117"/>
      <c r="H48" s="118"/>
      <c r="I48" s="118"/>
    </row>
    <row r="49" spans="1:9" s="119" customFormat="1" x14ac:dyDescent="0.2">
      <c r="A49" s="257" t="s">
        <v>223</v>
      </c>
      <c r="B49" s="125" t="s">
        <v>18</v>
      </c>
      <c r="C49" s="135">
        <v>130</v>
      </c>
      <c r="D49" s="253" t="s">
        <v>189</v>
      </c>
      <c r="E49" s="117"/>
      <c r="F49" s="117"/>
      <c r="G49" s="117"/>
      <c r="H49" s="118"/>
      <c r="I49" s="118"/>
    </row>
    <row r="50" spans="1:9" s="119" customFormat="1" x14ac:dyDescent="0.2">
      <c r="A50" s="214"/>
      <c r="B50" s="125"/>
      <c r="C50" s="128"/>
      <c r="D50" s="125"/>
      <c r="E50" s="117"/>
      <c r="F50" s="117"/>
      <c r="G50" s="117"/>
      <c r="H50" s="118"/>
      <c r="I50" s="118"/>
    </row>
    <row r="51" spans="1:9" s="119" customFormat="1" x14ac:dyDescent="0.2">
      <c r="A51" s="258" t="s">
        <v>163</v>
      </c>
      <c r="B51" s="124" t="s">
        <v>269</v>
      </c>
      <c r="C51" s="128"/>
      <c r="D51" s="125"/>
      <c r="E51" s="117"/>
      <c r="F51" s="117"/>
      <c r="G51" s="117"/>
      <c r="H51" s="118"/>
      <c r="I51" s="118"/>
    </row>
    <row r="52" spans="1:9" s="119" customFormat="1" x14ac:dyDescent="0.2">
      <c r="A52" s="253" t="s">
        <v>224</v>
      </c>
      <c r="B52" s="260" t="s">
        <v>270</v>
      </c>
      <c r="C52" s="126">
        <v>386.1</v>
      </c>
      <c r="D52" s="127" t="s">
        <v>188</v>
      </c>
      <c r="E52" s="117"/>
      <c r="F52" s="117"/>
      <c r="G52" s="117"/>
      <c r="H52" s="118"/>
      <c r="I52" s="118"/>
    </row>
    <row r="53" spans="1:9" s="119" customFormat="1" x14ac:dyDescent="0.2">
      <c r="A53" s="214"/>
      <c r="B53" s="125"/>
      <c r="C53" s="128"/>
      <c r="D53" s="125"/>
      <c r="E53" s="117"/>
      <c r="F53" s="117"/>
      <c r="G53" s="117"/>
      <c r="H53" s="118"/>
      <c r="I53" s="118"/>
    </row>
    <row r="54" spans="1:9" s="119" customFormat="1" x14ac:dyDescent="0.2">
      <c r="A54" s="258" t="s">
        <v>165</v>
      </c>
      <c r="B54" s="124" t="s">
        <v>6</v>
      </c>
      <c r="C54" s="128"/>
      <c r="D54" s="125"/>
      <c r="E54" s="117"/>
      <c r="F54" s="117"/>
      <c r="G54" s="117"/>
      <c r="H54" s="118"/>
      <c r="I54" s="118"/>
    </row>
    <row r="55" spans="1:9" s="119" customFormat="1" x14ac:dyDescent="0.2">
      <c r="A55" s="257" t="s">
        <v>225</v>
      </c>
      <c r="B55" s="255" t="s">
        <v>272</v>
      </c>
      <c r="C55" s="126">
        <v>386.1</v>
      </c>
      <c r="D55" s="127" t="s">
        <v>188</v>
      </c>
      <c r="E55" s="117"/>
      <c r="F55" s="117"/>
      <c r="G55" s="117"/>
      <c r="H55" s="118"/>
      <c r="I55" s="118"/>
    </row>
    <row r="56" spans="1:9" s="119" customFormat="1" x14ac:dyDescent="0.2">
      <c r="A56" s="257" t="s">
        <v>226</v>
      </c>
      <c r="B56" s="125" t="s">
        <v>20</v>
      </c>
      <c r="C56" s="126">
        <v>10.15</v>
      </c>
      <c r="D56" s="127" t="s">
        <v>188</v>
      </c>
      <c r="E56" s="117"/>
      <c r="F56" s="117"/>
      <c r="G56" s="117"/>
      <c r="H56" s="118"/>
      <c r="I56" s="118"/>
    </row>
    <row r="57" spans="1:9" s="119" customFormat="1" x14ac:dyDescent="0.2">
      <c r="A57" s="257" t="s">
        <v>227</v>
      </c>
      <c r="B57" s="125" t="s">
        <v>24</v>
      </c>
      <c r="C57" s="126">
        <v>5.76</v>
      </c>
      <c r="D57" s="253" t="s">
        <v>188</v>
      </c>
      <c r="E57" s="117"/>
      <c r="F57" s="117"/>
      <c r="G57" s="117"/>
      <c r="H57" s="118"/>
      <c r="I57" s="118"/>
    </row>
    <row r="58" spans="1:9" s="119" customFormat="1" x14ac:dyDescent="0.2">
      <c r="A58" s="257" t="s">
        <v>228</v>
      </c>
      <c r="B58" s="125" t="s">
        <v>75</v>
      </c>
      <c r="C58" s="126">
        <v>255</v>
      </c>
      <c r="D58" s="127" t="s">
        <v>188</v>
      </c>
      <c r="E58" s="117"/>
      <c r="F58" s="117"/>
      <c r="G58" s="117"/>
      <c r="H58" s="118"/>
      <c r="I58" s="118"/>
    </row>
    <row r="59" spans="1:9" s="119" customFormat="1" x14ac:dyDescent="0.2">
      <c r="A59" s="257" t="s">
        <v>266</v>
      </c>
      <c r="B59" s="255" t="s">
        <v>273</v>
      </c>
      <c r="C59" s="128">
        <v>2</v>
      </c>
      <c r="D59" s="125" t="s">
        <v>152</v>
      </c>
      <c r="E59" s="117"/>
      <c r="F59" s="117"/>
      <c r="G59" s="117"/>
      <c r="H59" s="118"/>
      <c r="I59" s="118"/>
    </row>
    <row r="60" spans="1:9" s="119" customFormat="1" x14ac:dyDescent="0.2">
      <c r="A60" s="215"/>
      <c r="B60" s="124"/>
      <c r="C60" s="128"/>
      <c r="D60" s="125"/>
      <c r="E60" s="117"/>
      <c r="F60" s="117"/>
      <c r="G60" s="117"/>
      <c r="H60" s="118"/>
      <c r="I60" s="118"/>
    </row>
    <row r="61" spans="1:9" s="119" customFormat="1" x14ac:dyDescent="0.2">
      <c r="A61" s="259" t="s">
        <v>166</v>
      </c>
      <c r="B61" s="124" t="s">
        <v>21</v>
      </c>
      <c r="C61" s="128"/>
      <c r="D61" s="125"/>
      <c r="E61" s="117"/>
      <c r="F61" s="117"/>
      <c r="G61" s="117"/>
      <c r="H61" s="118"/>
      <c r="I61" s="118"/>
    </row>
    <row r="62" spans="1:9" s="119" customFormat="1" x14ac:dyDescent="0.2">
      <c r="A62" s="257" t="s">
        <v>229</v>
      </c>
      <c r="B62" s="125" t="s">
        <v>76</v>
      </c>
      <c r="C62" s="126">
        <v>2</v>
      </c>
      <c r="D62" s="127" t="s">
        <v>22</v>
      </c>
      <c r="E62" s="117"/>
      <c r="F62" s="117"/>
      <c r="G62" s="117"/>
      <c r="H62" s="118"/>
      <c r="I62" s="118"/>
    </row>
    <row r="63" spans="1:9" s="119" customFormat="1" x14ac:dyDescent="0.2">
      <c r="A63" s="257" t="s">
        <v>230</v>
      </c>
      <c r="B63" s="125" t="s">
        <v>23</v>
      </c>
      <c r="C63" s="126">
        <v>2</v>
      </c>
      <c r="D63" s="127" t="s">
        <v>19</v>
      </c>
      <c r="E63" s="117"/>
      <c r="F63" s="117"/>
      <c r="G63" s="117"/>
      <c r="H63" s="118"/>
      <c r="I63" s="118"/>
    </row>
    <row r="64" spans="1:9" s="119" customFormat="1" x14ac:dyDescent="0.2">
      <c r="A64" s="127"/>
      <c r="B64" s="125"/>
      <c r="C64" s="128"/>
      <c r="D64" s="125"/>
      <c r="E64" s="117"/>
      <c r="F64" s="117"/>
      <c r="G64" s="117"/>
      <c r="H64" s="118"/>
      <c r="I64" s="118"/>
    </row>
    <row r="65" spans="1:9" s="119" customFormat="1" ht="15.75" thickBot="1" x14ac:dyDescent="0.25">
      <c r="A65" s="208"/>
      <c r="B65" s="140"/>
      <c r="C65" s="141"/>
      <c r="D65" s="140"/>
      <c r="E65" s="117"/>
      <c r="F65" s="117"/>
      <c r="G65" s="117"/>
      <c r="H65" s="118"/>
      <c r="I65" s="118"/>
    </row>
    <row r="66" spans="1:9" s="119" customFormat="1" ht="16.5" thickBot="1" x14ac:dyDescent="0.3">
      <c r="A66" s="221"/>
      <c r="B66" s="222" t="s">
        <v>126</v>
      </c>
      <c r="C66" s="223"/>
      <c r="D66" s="224"/>
      <c r="E66" s="117"/>
      <c r="F66" s="117">
        <f>SUM(E9:E65)</f>
        <v>0</v>
      </c>
      <c r="G66" s="117"/>
      <c r="H66" s="118"/>
      <c r="I66" s="118"/>
    </row>
    <row r="67" spans="1:9" s="119" customFormat="1" ht="15.75" thickBot="1" x14ac:dyDescent="0.25">
      <c r="A67" s="123"/>
      <c r="B67" s="143"/>
      <c r="C67" s="145"/>
      <c r="D67" s="123"/>
      <c r="E67" s="117"/>
      <c r="F67" s="117"/>
      <c r="G67" s="117"/>
      <c r="H67" s="118"/>
      <c r="I67" s="118"/>
    </row>
    <row r="68" spans="1:9" s="119" customFormat="1" ht="15.75" thickBot="1" x14ac:dyDescent="0.25">
      <c r="A68" s="225"/>
      <c r="B68" s="134" t="s">
        <v>141</v>
      </c>
      <c r="C68" s="130"/>
      <c r="D68" s="125"/>
      <c r="E68" s="117"/>
      <c r="F68" s="117"/>
      <c r="G68" s="117"/>
      <c r="H68" s="118"/>
      <c r="I68" s="118"/>
    </row>
    <row r="69" spans="1:9" s="119" customFormat="1" ht="15.75" thickBot="1" x14ac:dyDescent="0.25">
      <c r="A69" s="156"/>
      <c r="B69" s="144"/>
      <c r="C69" s="128"/>
      <c r="D69" s="125"/>
      <c r="E69" s="117"/>
      <c r="F69" s="117"/>
      <c r="G69" s="117"/>
      <c r="H69" s="118"/>
      <c r="I69" s="118"/>
    </row>
    <row r="70" spans="1:9" s="119" customFormat="1" ht="15.75" thickBot="1" x14ac:dyDescent="0.25">
      <c r="A70" s="226"/>
      <c r="B70" s="134" t="s">
        <v>12</v>
      </c>
      <c r="C70" s="227"/>
      <c r="D70" s="148"/>
      <c r="E70" s="117"/>
      <c r="F70" s="117"/>
      <c r="G70" s="117"/>
      <c r="H70" s="118"/>
      <c r="I70" s="118"/>
    </row>
    <row r="71" spans="1:9" s="119" customFormat="1" x14ac:dyDescent="0.2">
      <c r="A71" s="259" t="s">
        <v>167</v>
      </c>
      <c r="B71" s="228" t="s">
        <v>13</v>
      </c>
      <c r="C71" s="147"/>
      <c r="D71" s="148"/>
      <c r="E71" s="117"/>
      <c r="F71" s="117"/>
      <c r="G71" s="117"/>
      <c r="H71" s="118"/>
      <c r="I71" s="118"/>
    </row>
    <row r="72" spans="1:9" s="119" customFormat="1" x14ac:dyDescent="0.2">
      <c r="A72" s="258" t="s">
        <v>231</v>
      </c>
      <c r="B72" s="152" t="s">
        <v>275</v>
      </c>
      <c r="C72" s="146">
        <f>(8)*0.45*0.6</f>
        <v>2.16</v>
      </c>
      <c r="D72" s="146" t="s">
        <v>2</v>
      </c>
      <c r="E72" s="117"/>
      <c r="F72" s="117"/>
      <c r="G72" s="117"/>
      <c r="H72" s="118"/>
      <c r="I72" s="118"/>
    </row>
    <row r="73" spans="1:9" s="119" customFormat="1" x14ac:dyDescent="0.2">
      <c r="A73" s="258" t="s">
        <v>232</v>
      </c>
      <c r="B73" s="263" t="s">
        <v>274</v>
      </c>
      <c r="C73" s="147">
        <f>C72-8*0.6*0.15</f>
        <v>1.4400000000000002</v>
      </c>
      <c r="D73" s="154" t="s">
        <v>187</v>
      </c>
      <c r="E73" s="117"/>
      <c r="F73" s="117"/>
      <c r="G73" s="117"/>
      <c r="H73" s="118"/>
      <c r="I73" s="118"/>
    </row>
    <row r="74" spans="1:9" s="119" customFormat="1" x14ac:dyDescent="0.2">
      <c r="A74" s="258" t="s">
        <v>233</v>
      </c>
      <c r="B74" s="153" t="s">
        <v>115</v>
      </c>
      <c r="C74" s="155">
        <f>(C72-C73)*1.3</f>
        <v>0.93599999999999994</v>
      </c>
      <c r="D74" s="154" t="s">
        <v>187</v>
      </c>
      <c r="E74" s="117"/>
      <c r="F74" s="117"/>
      <c r="G74" s="117"/>
      <c r="H74" s="118"/>
      <c r="I74" s="118"/>
    </row>
    <row r="75" spans="1:9" s="119" customFormat="1" x14ac:dyDescent="0.2">
      <c r="A75" s="156"/>
      <c r="B75" s="146"/>
      <c r="C75" s="147"/>
      <c r="D75" s="148"/>
      <c r="E75" s="117"/>
      <c r="F75" s="117"/>
      <c r="G75" s="117"/>
      <c r="H75" s="118"/>
      <c r="I75" s="118"/>
    </row>
    <row r="76" spans="1:9" s="119" customFormat="1" x14ac:dyDescent="0.2">
      <c r="A76" s="148" t="s">
        <v>164</v>
      </c>
      <c r="B76" s="151" t="s">
        <v>15</v>
      </c>
      <c r="C76" s="147"/>
      <c r="D76" s="148"/>
      <c r="E76" s="117"/>
      <c r="F76" s="117"/>
      <c r="G76" s="117"/>
      <c r="H76" s="118"/>
      <c r="I76" s="118"/>
    </row>
    <row r="77" spans="1:9" s="119" customFormat="1" x14ac:dyDescent="0.2">
      <c r="A77" s="149"/>
      <c r="B77" s="157" t="s">
        <v>142</v>
      </c>
      <c r="C77" s="147">
        <f>8*0.2*0.6</f>
        <v>0.96</v>
      </c>
      <c r="D77" s="148" t="s">
        <v>187</v>
      </c>
      <c r="E77" s="117"/>
      <c r="F77" s="117"/>
      <c r="G77" s="117"/>
      <c r="H77" s="118"/>
      <c r="I77" s="118"/>
    </row>
    <row r="78" spans="1:9" s="119" customFormat="1" x14ac:dyDescent="0.2">
      <c r="A78" s="156"/>
      <c r="B78" s="146"/>
      <c r="C78" s="147"/>
      <c r="D78" s="148"/>
      <c r="E78" s="117"/>
      <c r="F78" s="117"/>
      <c r="G78" s="117"/>
      <c r="H78" s="118"/>
      <c r="I78" s="118"/>
    </row>
    <row r="79" spans="1:9" s="119" customFormat="1" x14ac:dyDescent="0.2">
      <c r="A79" s="156" t="s">
        <v>168</v>
      </c>
      <c r="B79" s="151" t="s">
        <v>116</v>
      </c>
      <c r="C79" s="147"/>
      <c r="D79" s="148"/>
      <c r="E79" s="117"/>
      <c r="F79" s="117"/>
      <c r="G79" s="117"/>
      <c r="H79" s="118"/>
      <c r="I79" s="118"/>
    </row>
    <row r="80" spans="1:9" s="119" customFormat="1" x14ac:dyDescent="0.2">
      <c r="A80" s="252" t="s">
        <v>234</v>
      </c>
      <c r="B80" s="265" t="s">
        <v>277</v>
      </c>
      <c r="C80" s="147">
        <f>(8)*0.4</f>
        <v>3.2</v>
      </c>
      <c r="D80" s="148" t="s">
        <v>188</v>
      </c>
      <c r="E80" s="117"/>
      <c r="F80" s="117"/>
      <c r="G80" s="117"/>
      <c r="H80" s="118"/>
      <c r="I80" s="118"/>
    </row>
    <row r="81" spans="1:9" s="119" customFormat="1" ht="15.75" thickBot="1" x14ac:dyDescent="0.25">
      <c r="A81" s="148"/>
      <c r="B81" s="120"/>
      <c r="C81" s="147"/>
      <c r="D81" s="148"/>
      <c r="E81" s="117"/>
      <c r="F81" s="117"/>
      <c r="G81" s="117"/>
      <c r="H81" s="118"/>
      <c r="I81" s="118"/>
    </row>
    <row r="82" spans="1:9" s="119" customFormat="1" ht="15.75" thickBot="1" x14ac:dyDescent="0.25">
      <c r="A82" s="229"/>
      <c r="B82" s="134" t="s">
        <v>16</v>
      </c>
      <c r="C82" s="227"/>
      <c r="D82" s="148"/>
      <c r="E82" s="117"/>
      <c r="F82" s="117"/>
      <c r="G82" s="117"/>
      <c r="H82" s="118"/>
      <c r="I82" s="118"/>
    </row>
    <row r="83" spans="1:9" s="119" customFormat="1" x14ac:dyDescent="0.2">
      <c r="A83" s="156"/>
      <c r="B83" s="160"/>
      <c r="C83" s="147"/>
      <c r="D83" s="148"/>
      <c r="E83" s="117"/>
      <c r="F83" s="117"/>
      <c r="G83" s="117"/>
      <c r="H83" s="118"/>
      <c r="I83" s="118"/>
    </row>
    <row r="84" spans="1:9" s="119" customFormat="1" x14ac:dyDescent="0.2">
      <c r="A84" s="148" t="s">
        <v>164</v>
      </c>
      <c r="B84" s="151" t="s">
        <v>116</v>
      </c>
      <c r="C84" s="147"/>
      <c r="D84" s="148"/>
      <c r="E84" s="117"/>
      <c r="F84" s="117"/>
      <c r="G84" s="117"/>
      <c r="H84" s="118"/>
      <c r="I84" s="118"/>
    </row>
    <row r="85" spans="1:9" s="119" customFormat="1" x14ac:dyDescent="0.2">
      <c r="A85" s="148"/>
      <c r="B85" s="265" t="s">
        <v>278</v>
      </c>
      <c r="C85" s="147">
        <v>103.5</v>
      </c>
      <c r="D85" s="148" t="s">
        <v>188</v>
      </c>
      <c r="E85" s="117"/>
      <c r="F85" s="117"/>
      <c r="G85" s="117"/>
      <c r="H85" s="118"/>
      <c r="I85" s="118"/>
    </row>
    <row r="86" spans="1:9" s="119" customFormat="1" x14ac:dyDescent="0.2">
      <c r="A86" s="156"/>
      <c r="B86" s="146"/>
      <c r="C86" s="147"/>
      <c r="D86" s="148"/>
      <c r="E86" s="117"/>
      <c r="F86" s="117"/>
      <c r="G86" s="117"/>
      <c r="H86" s="118"/>
      <c r="I86" s="118"/>
    </row>
    <row r="87" spans="1:9" s="119" customFormat="1" x14ac:dyDescent="0.2">
      <c r="A87" s="156" t="s">
        <v>169</v>
      </c>
      <c r="B87" s="150" t="s">
        <v>4</v>
      </c>
      <c r="C87" s="147"/>
      <c r="D87" s="148"/>
      <c r="E87" s="117"/>
      <c r="F87" s="117"/>
      <c r="G87" s="117"/>
      <c r="H87" s="118"/>
      <c r="I87" s="118"/>
    </row>
    <row r="88" spans="1:9" s="119" customFormat="1" x14ac:dyDescent="0.2">
      <c r="A88" s="252" t="s">
        <v>235</v>
      </c>
      <c r="B88" s="157" t="s">
        <v>114</v>
      </c>
      <c r="C88" s="147">
        <f>C85*2</f>
        <v>207</v>
      </c>
      <c r="D88" s="148" t="s">
        <v>188</v>
      </c>
      <c r="E88" s="117"/>
      <c r="F88" s="117"/>
      <c r="G88" s="117"/>
      <c r="H88" s="118"/>
      <c r="I88" s="118"/>
    </row>
    <row r="89" spans="1:9" s="119" customFormat="1" ht="25.5" x14ac:dyDescent="0.2">
      <c r="A89" s="252" t="s">
        <v>236</v>
      </c>
      <c r="B89" s="264" t="s">
        <v>276</v>
      </c>
      <c r="C89" s="147">
        <f>(0.2*2*2*8)+(4*2*0.1)</f>
        <v>7.2</v>
      </c>
      <c r="D89" s="252" t="s">
        <v>187</v>
      </c>
      <c r="E89" s="117"/>
      <c r="F89" s="117"/>
      <c r="G89" s="117"/>
      <c r="H89" s="118"/>
      <c r="I89" s="118"/>
    </row>
    <row r="90" spans="1:9" s="119" customFormat="1" x14ac:dyDescent="0.2">
      <c r="A90" s="252" t="s">
        <v>237</v>
      </c>
      <c r="B90" s="146" t="s">
        <v>143</v>
      </c>
      <c r="C90" s="147">
        <f>2*8</f>
        <v>16</v>
      </c>
      <c r="D90" s="252" t="s">
        <v>189</v>
      </c>
      <c r="E90" s="117"/>
      <c r="F90" s="117"/>
      <c r="G90" s="117"/>
      <c r="H90" s="118"/>
      <c r="I90" s="118"/>
    </row>
    <row r="91" spans="1:9" s="119" customFormat="1" x14ac:dyDescent="0.2">
      <c r="A91" s="158"/>
      <c r="B91" s="146"/>
      <c r="C91" s="147"/>
      <c r="D91" s="148"/>
      <c r="E91" s="117"/>
      <c r="F91" s="117"/>
      <c r="G91" s="117"/>
      <c r="H91" s="118"/>
      <c r="I91" s="118"/>
    </row>
    <row r="92" spans="1:9" s="119" customFormat="1" x14ac:dyDescent="0.2">
      <c r="A92" s="158" t="s">
        <v>170</v>
      </c>
      <c r="B92" s="159" t="s">
        <v>117</v>
      </c>
      <c r="C92" s="155"/>
      <c r="D92" s="154"/>
      <c r="E92" s="117"/>
      <c r="F92" s="117"/>
      <c r="G92" s="117"/>
      <c r="H92" s="118"/>
      <c r="I92" s="118"/>
    </row>
    <row r="93" spans="1:9" s="119" customFormat="1" x14ac:dyDescent="0.2">
      <c r="A93" s="253" t="s">
        <v>238</v>
      </c>
      <c r="B93" s="153" t="s">
        <v>118</v>
      </c>
      <c r="C93" s="149">
        <v>217</v>
      </c>
      <c r="D93" s="154" t="s">
        <v>188</v>
      </c>
      <c r="E93" s="117"/>
      <c r="F93" s="117"/>
      <c r="G93" s="117"/>
      <c r="H93" s="118"/>
      <c r="I93" s="118"/>
    </row>
    <row r="94" spans="1:9" s="119" customFormat="1" ht="15.75" thickBot="1" x14ac:dyDescent="0.25">
      <c r="A94" s="208"/>
      <c r="B94" s="161"/>
      <c r="C94" s="140"/>
      <c r="D94" s="140"/>
      <c r="E94" s="117"/>
      <c r="F94" s="117"/>
      <c r="G94" s="117"/>
      <c r="H94" s="118"/>
      <c r="I94" s="118"/>
    </row>
    <row r="95" spans="1:9" s="119" customFormat="1" ht="16.5" thickBot="1" x14ac:dyDescent="0.3">
      <c r="A95" s="233"/>
      <c r="B95" s="222" t="s">
        <v>145</v>
      </c>
      <c r="C95" s="223"/>
      <c r="D95" s="224"/>
      <c r="E95" s="117"/>
      <c r="F95" s="117"/>
      <c r="G95" s="117"/>
      <c r="H95" s="118"/>
      <c r="I95" s="118"/>
    </row>
    <row r="96" spans="1:9" s="119" customFormat="1" ht="15.75" x14ac:dyDescent="0.25">
      <c r="A96" s="230"/>
      <c r="B96" s="234"/>
      <c r="C96" s="231"/>
      <c r="D96" s="232"/>
      <c r="E96" s="117"/>
      <c r="F96" s="117"/>
      <c r="G96" s="117"/>
      <c r="H96" s="118"/>
      <c r="I96" s="118"/>
    </row>
    <row r="97" spans="1:9" s="119" customFormat="1" x14ac:dyDescent="0.2">
      <c r="A97" s="146"/>
      <c r="B97" s="146"/>
      <c r="C97" s="147"/>
      <c r="D97" s="148"/>
      <c r="E97" s="117"/>
      <c r="F97" s="117"/>
      <c r="G97" s="117"/>
      <c r="H97" s="118"/>
      <c r="I97" s="118"/>
    </row>
    <row r="98" spans="1:9" s="119" customFormat="1" ht="15.75" thickBot="1" x14ac:dyDescent="0.25">
      <c r="A98" s="148"/>
      <c r="B98" s="120"/>
      <c r="C98" s="147"/>
      <c r="D98" s="148"/>
      <c r="E98" s="117"/>
      <c r="F98" s="117"/>
      <c r="G98" s="117"/>
      <c r="H98" s="118"/>
      <c r="I98" s="118"/>
    </row>
    <row r="99" spans="1:9" s="119" customFormat="1" ht="15.75" thickBot="1" x14ac:dyDescent="0.25">
      <c r="A99" s="229"/>
      <c r="B99" s="134" t="s">
        <v>16</v>
      </c>
      <c r="C99" s="227"/>
      <c r="D99" s="148"/>
      <c r="E99" s="117"/>
      <c r="F99" s="117"/>
      <c r="G99" s="117"/>
      <c r="H99" s="118"/>
      <c r="I99" s="118"/>
    </row>
    <row r="100" spans="1:9" s="119" customFormat="1" x14ac:dyDescent="0.2">
      <c r="A100" s="148"/>
      <c r="B100" s="160"/>
      <c r="C100" s="147"/>
      <c r="D100" s="148"/>
      <c r="E100" s="117"/>
      <c r="F100" s="117"/>
      <c r="G100" s="117"/>
      <c r="H100" s="118"/>
      <c r="I100" s="118"/>
    </row>
    <row r="101" spans="1:9" s="119" customFormat="1" x14ac:dyDescent="0.2">
      <c r="A101" s="156"/>
      <c r="B101" s="146"/>
      <c r="C101" s="147"/>
      <c r="D101" s="148"/>
      <c r="E101" s="117"/>
      <c r="F101" s="117"/>
      <c r="G101" s="117"/>
      <c r="H101" s="118"/>
      <c r="I101" s="118"/>
    </row>
    <row r="102" spans="1:9" s="119" customFormat="1" x14ac:dyDescent="0.2">
      <c r="A102" s="156" t="s">
        <v>171</v>
      </c>
      <c r="B102" s="151" t="s">
        <v>283</v>
      </c>
      <c r="C102" s="147"/>
      <c r="D102" s="148"/>
      <c r="E102" s="117"/>
      <c r="F102" s="117"/>
      <c r="G102" s="117"/>
      <c r="H102" s="118"/>
      <c r="I102" s="118"/>
    </row>
    <row r="103" spans="1:9" s="119" customFormat="1" x14ac:dyDescent="0.2">
      <c r="A103" s="252" t="s">
        <v>239</v>
      </c>
      <c r="B103" s="265" t="s">
        <v>302</v>
      </c>
      <c r="C103" s="147">
        <v>5.5</v>
      </c>
      <c r="D103" s="252" t="s">
        <v>187</v>
      </c>
      <c r="E103" s="117"/>
      <c r="F103" s="117"/>
      <c r="G103" s="117"/>
      <c r="H103" s="118"/>
      <c r="I103" s="118"/>
    </row>
    <row r="104" spans="1:9" s="119" customFormat="1" x14ac:dyDescent="0.2">
      <c r="A104" s="156"/>
      <c r="B104" s="146"/>
      <c r="C104" s="147"/>
      <c r="D104" s="148"/>
      <c r="E104" s="117"/>
      <c r="F104" s="117"/>
      <c r="G104" s="117"/>
      <c r="H104" s="118"/>
      <c r="I104" s="118"/>
    </row>
    <row r="105" spans="1:9" s="119" customFormat="1" x14ac:dyDescent="0.2">
      <c r="A105" s="148" t="s">
        <v>172</v>
      </c>
      <c r="B105" s="150" t="s">
        <v>4</v>
      </c>
      <c r="C105" s="147"/>
      <c r="D105" s="148"/>
      <c r="E105" s="117"/>
      <c r="F105" s="117"/>
      <c r="G105" s="117"/>
      <c r="H105" s="118"/>
      <c r="I105" s="118"/>
    </row>
    <row r="106" spans="1:9" s="119" customFormat="1" x14ac:dyDescent="0.2">
      <c r="A106" s="252" t="s">
        <v>240</v>
      </c>
      <c r="B106" s="265" t="s">
        <v>285</v>
      </c>
      <c r="C106" s="147">
        <v>10</v>
      </c>
      <c r="D106" s="148" t="s">
        <v>188</v>
      </c>
      <c r="E106" s="117"/>
      <c r="F106" s="117"/>
      <c r="G106" s="117"/>
      <c r="H106" s="118"/>
      <c r="I106" s="118"/>
    </row>
    <row r="107" spans="1:9" s="119" customFormat="1" x14ac:dyDescent="0.2">
      <c r="A107" s="252" t="s">
        <v>286</v>
      </c>
      <c r="B107" s="138" t="s">
        <v>144</v>
      </c>
      <c r="C107" s="135">
        <f>144.6*2</f>
        <v>289.2</v>
      </c>
      <c r="D107" s="252" t="s">
        <v>189</v>
      </c>
      <c r="E107" s="117"/>
      <c r="F107" s="117"/>
      <c r="G107" s="117"/>
      <c r="H107" s="118"/>
      <c r="I107" s="118"/>
    </row>
    <row r="108" spans="1:9" s="119" customFormat="1" x14ac:dyDescent="0.2">
      <c r="A108" s="156"/>
      <c r="B108" s="146"/>
      <c r="C108" s="147"/>
      <c r="D108" s="148"/>
      <c r="E108" s="117"/>
      <c r="F108" s="117"/>
      <c r="G108" s="117"/>
      <c r="H108" s="118"/>
      <c r="I108" s="118"/>
    </row>
    <row r="109" spans="1:9" s="119" customFormat="1" x14ac:dyDescent="0.2">
      <c r="A109" s="158"/>
      <c r="B109" s="124"/>
      <c r="C109" s="125"/>
      <c r="D109" s="125"/>
      <c r="E109" s="117"/>
      <c r="F109" s="117"/>
      <c r="G109" s="117"/>
      <c r="H109" s="118"/>
      <c r="I109" s="118"/>
    </row>
    <row r="110" spans="1:9" s="119" customFormat="1" x14ac:dyDescent="0.2">
      <c r="A110" s="158" t="s">
        <v>173</v>
      </c>
      <c r="B110" s="159" t="s">
        <v>287</v>
      </c>
      <c r="C110" s="155"/>
      <c r="D110" s="154"/>
      <c r="E110" s="117"/>
      <c r="F110" s="117"/>
      <c r="G110" s="117"/>
      <c r="H110" s="118"/>
      <c r="I110" s="118"/>
    </row>
    <row r="111" spans="1:9" s="119" customFormat="1" x14ac:dyDescent="0.2">
      <c r="A111" s="158" t="s">
        <v>241</v>
      </c>
      <c r="B111" s="263" t="s">
        <v>298</v>
      </c>
      <c r="C111" s="155">
        <v>12</v>
      </c>
      <c r="D111" s="154" t="s">
        <v>187</v>
      </c>
      <c r="E111" s="117"/>
      <c r="F111" s="117"/>
      <c r="G111" s="117"/>
      <c r="H111" s="118"/>
      <c r="I111" s="118"/>
    </row>
    <row r="112" spans="1:9" s="119" customFormat="1" x14ac:dyDescent="0.2">
      <c r="A112" s="158" t="s">
        <v>295</v>
      </c>
      <c r="B112" s="263" t="s">
        <v>303</v>
      </c>
      <c r="C112" s="149">
        <f>C106</f>
        <v>10</v>
      </c>
      <c r="D112" s="267" t="s">
        <v>187</v>
      </c>
      <c r="E112" s="117"/>
      <c r="F112" s="117"/>
      <c r="G112" s="117"/>
      <c r="H112" s="118"/>
      <c r="I112" s="118"/>
    </row>
    <row r="113" spans="1:9" s="119" customFormat="1" x14ac:dyDescent="0.2">
      <c r="A113" s="127"/>
      <c r="B113" s="124"/>
      <c r="C113" s="125"/>
      <c r="D113" s="125"/>
      <c r="E113" s="117"/>
      <c r="F113" s="117"/>
      <c r="G113" s="117"/>
      <c r="H113" s="118"/>
      <c r="I113" s="118"/>
    </row>
    <row r="114" spans="1:9" s="119" customFormat="1" ht="15.75" thickBot="1" x14ac:dyDescent="0.25">
      <c r="A114" s="139"/>
      <c r="B114" s="161"/>
      <c r="C114" s="140"/>
      <c r="D114" s="140"/>
      <c r="E114" s="117"/>
      <c r="F114" s="117"/>
      <c r="G114" s="117"/>
      <c r="H114" s="118"/>
      <c r="I114" s="118"/>
    </row>
    <row r="115" spans="1:9" s="119" customFormat="1" ht="15.75" thickBot="1" x14ac:dyDescent="0.25">
      <c r="A115" s="221"/>
      <c r="B115" s="237" t="s">
        <v>296</v>
      </c>
      <c r="C115" s="238"/>
      <c r="D115" s="239"/>
      <c r="E115" s="117"/>
      <c r="F115" s="117"/>
      <c r="G115" s="117"/>
      <c r="H115" s="118"/>
      <c r="I115" s="118"/>
    </row>
    <row r="116" spans="1:9" s="119" customFormat="1" ht="15.75" thickBot="1" x14ac:dyDescent="0.25">
      <c r="A116" s="236"/>
      <c r="B116" s="241"/>
      <c r="C116" s="145"/>
      <c r="D116" s="123"/>
      <c r="E116" s="117"/>
      <c r="F116" s="117"/>
      <c r="G116" s="117"/>
      <c r="H116" s="118"/>
      <c r="I116" s="118"/>
    </row>
    <row r="117" spans="1:9" s="119" customFormat="1" ht="15.75" thickBot="1" x14ac:dyDescent="0.25">
      <c r="A117" s="226" t="s">
        <v>174</v>
      </c>
      <c r="B117" s="209" t="s">
        <v>176</v>
      </c>
      <c r="C117" s="240"/>
      <c r="D117" s="154"/>
      <c r="E117" s="117"/>
      <c r="F117" s="117"/>
      <c r="G117" s="117"/>
      <c r="H117" s="118"/>
      <c r="I117" s="118"/>
    </row>
    <row r="118" spans="1:9" s="119" customFormat="1" x14ac:dyDescent="0.2">
      <c r="A118" s="252" t="s">
        <v>242</v>
      </c>
      <c r="B118" s="162" t="s">
        <v>155</v>
      </c>
      <c r="C118" s="216">
        <v>2</v>
      </c>
      <c r="D118" s="204" t="s">
        <v>5</v>
      </c>
      <c r="E118" s="117"/>
      <c r="F118" s="117"/>
      <c r="G118" s="118"/>
      <c r="H118" s="118"/>
    </row>
    <row r="119" spans="1:9" s="119" customFormat="1" x14ac:dyDescent="0.2">
      <c r="A119" s="252" t="s">
        <v>243</v>
      </c>
      <c r="B119" s="263" t="s">
        <v>297</v>
      </c>
      <c r="C119" s="163">
        <v>2</v>
      </c>
      <c r="D119" s="204" t="s">
        <v>5</v>
      </c>
      <c r="E119" s="117"/>
      <c r="F119" s="117"/>
      <c r="G119" s="118"/>
      <c r="H119" s="118"/>
    </row>
    <row r="120" spans="1:9" s="119" customFormat="1" x14ac:dyDescent="0.2">
      <c r="A120" s="252" t="s">
        <v>244</v>
      </c>
      <c r="B120" s="153" t="s">
        <v>146</v>
      </c>
      <c r="C120" s="163">
        <v>1000</v>
      </c>
      <c r="D120" s="204" t="s">
        <v>147</v>
      </c>
      <c r="E120" s="117"/>
      <c r="F120" s="117"/>
      <c r="G120" s="117"/>
      <c r="H120" s="118"/>
      <c r="I120" s="118"/>
    </row>
    <row r="121" spans="1:9" s="119" customFormat="1" x14ac:dyDescent="0.2">
      <c r="A121" s="252" t="s">
        <v>245</v>
      </c>
      <c r="B121" s="153" t="s">
        <v>148</v>
      </c>
      <c r="C121" s="163">
        <v>7</v>
      </c>
      <c r="D121" s="204" t="s">
        <v>5</v>
      </c>
      <c r="E121" s="117"/>
      <c r="F121" s="117"/>
      <c r="G121" s="117"/>
      <c r="H121" s="118"/>
      <c r="I121" s="118"/>
    </row>
    <row r="122" spans="1:9" s="119" customFormat="1" x14ac:dyDescent="0.2">
      <c r="A122" s="252" t="s">
        <v>246</v>
      </c>
      <c r="B122" s="153" t="s">
        <v>149</v>
      </c>
      <c r="C122" s="163">
        <v>4</v>
      </c>
      <c r="D122" s="204" t="s">
        <v>5</v>
      </c>
      <c r="E122" s="117"/>
      <c r="F122" s="117"/>
      <c r="G122" s="117"/>
      <c r="H122" s="118"/>
      <c r="I122" s="118"/>
    </row>
    <row r="123" spans="1:9" s="119" customFormat="1" x14ac:dyDescent="0.2">
      <c r="A123" s="252" t="s">
        <v>247</v>
      </c>
      <c r="B123" s="153" t="s">
        <v>150</v>
      </c>
      <c r="C123" s="163">
        <v>1</v>
      </c>
      <c r="D123" s="204" t="s">
        <v>5</v>
      </c>
      <c r="E123" s="117"/>
      <c r="F123" s="117"/>
      <c r="G123" s="117"/>
      <c r="H123" s="118"/>
      <c r="I123" s="118"/>
    </row>
    <row r="124" spans="1:9" s="119" customFormat="1" x14ac:dyDescent="0.2">
      <c r="A124" s="252" t="s">
        <v>248</v>
      </c>
      <c r="B124" s="153" t="s">
        <v>156</v>
      </c>
      <c r="C124" s="163">
        <v>2</v>
      </c>
      <c r="D124" s="204" t="s">
        <v>10</v>
      </c>
      <c r="E124" s="117"/>
      <c r="F124" s="117"/>
      <c r="G124" s="117"/>
      <c r="H124" s="118"/>
      <c r="I124" s="118"/>
    </row>
    <row r="125" spans="1:9" s="119" customFormat="1" x14ac:dyDescent="0.2">
      <c r="A125" s="252" t="s">
        <v>249</v>
      </c>
      <c r="B125" s="153" t="s">
        <v>151</v>
      </c>
      <c r="C125" s="163">
        <v>1</v>
      </c>
      <c r="D125" s="204" t="s">
        <v>10</v>
      </c>
      <c r="E125" s="117"/>
      <c r="F125" s="117"/>
      <c r="G125" s="117"/>
      <c r="H125" s="118"/>
      <c r="I125" s="118"/>
    </row>
    <row r="126" spans="1:9" s="119" customFormat="1" x14ac:dyDescent="0.2">
      <c r="A126" s="252" t="s">
        <v>250</v>
      </c>
      <c r="B126" s="159" t="s">
        <v>23</v>
      </c>
      <c r="C126" s="163">
        <v>1</v>
      </c>
      <c r="D126" s="204" t="s">
        <v>152</v>
      </c>
      <c r="E126" s="117"/>
      <c r="F126" s="117"/>
      <c r="G126" s="117"/>
      <c r="H126" s="118"/>
      <c r="I126" s="118"/>
    </row>
    <row r="127" spans="1:9" s="119" customFormat="1" ht="15.75" thickBot="1" x14ac:dyDescent="0.25">
      <c r="A127" s="139"/>
      <c r="B127" s="242" t="s">
        <v>153</v>
      </c>
      <c r="C127" s="243"/>
      <c r="D127" s="210"/>
      <c r="E127" s="117"/>
      <c r="F127" s="117"/>
      <c r="G127" s="117"/>
      <c r="H127" s="118"/>
      <c r="I127" s="118"/>
    </row>
    <row r="128" spans="1:9" s="119" customFormat="1" ht="15.75" thickBot="1" x14ac:dyDescent="0.25">
      <c r="A128" s="244"/>
      <c r="B128" s="237" t="s">
        <v>154</v>
      </c>
      <c r="C128" s="238"/>
      <c r="D128" s="239"/>
      <c r="E128" s="117"/>
      <c r="F128" s="117"/>
      <c r="G128" s="117"/>
      <c r="H128" s="118"/>
      <c r="I128" s="118"/>
    </row>
    <row r="129" spans="1:9" s="119" customFormat="1" ht="15.75" thickBot="1" x14ac:dyDescent="0.25">
      <c r="A129" s="245"/>
      <c r="B129" s="211"/>
      <c r="C129" s="235"/>
      <c r="D129" s="235"/>
      <c r="E129" s="117"/>
      <c r="F129" s="117"/>
      <c r="G129" s="117"/>
      <c r="H129" s="118"/>
      <c r="I129" s="118"/>
    </row>
    <row r="130" spans="1:9" s="119" customFormat="1" ht="15.75" thickBot="1" x14ac:dyDescent="0.25">
      <c r="A130" s="246"/>
      <c r="B130" s="247" t="s">
        <v>7</v>
      </c>
      <c r="C130" s="248"/>
      <c r="D130" s="248"/>
      <c r="E130" s="117"/>
      <c r="F130" s="117"/>
      <c r="G130" s="117"/>
      <c r="H130" s="118"/>
      <c r="I130" s="118"/>
    </row>
    <row r="131" spans="1:9" s="119" customFormat="1" ht="15.75" thickBot="1" x14ac:dyDescent="0.25">
      <c r="A131" s="106"/>
      <c r="B131" s="164"/>
      <c r="C131" s="165"/>
      <c r="D131" s="165"/>
      <c r="E131" s="117"/>
      <c r="F131" s="117"/>
      <c r="G131" s="117"/>
      <c r="H131" s="118"/>
      <c r="I131" s="118"/>
    </row>
    <row r="132" spans="1:9" s="119" customFormat="1" ht="13.5" thickBot="1" x14ac:dyDescent="0.25">
      <c r="A132" s="106"/>
      <c r="B132" s="166" t="s">
        <v>127</v>
      </c>
      <c r="C132" s="75"/>
      <c r="D132" s="167"/>
    </row>
    <row r="133" spans="1:9" s="119" customFormat="1" ht="12.75" x14ac:dyDescent="0.2">
      <c r="A133" s="106"/>
      <c r="B133" s="254" t="s">
        <v>190</v>
      </c>
      <c r="C133" s="168">
        <v>0.1</v>
      </c>
      <c r="D133" s="168"/>
    </row>
    <row r="134" spans="1:9" s="119" customFormat="1" ht="12.75" x14ac:dyDescent="0.2">
      <c r="A134" s="106"/>
      <c r="B134" s="254" t="s">
        <v>191</v>
      </c>
      <c r="C134" s="168">
        <v>0.18</v>
      </c>
      <c r="D134" s="168"/>
    </row>
    <row r="135" spans="1:9" s="119" customFormat="1" ht="12.75" x14ac:dyDescent="0.2">
      <c r="A135" s="106"/>
      <c r="B135" s="168" t="s">
        <v>128</v>
      </c>
      <c r="C135" s="168">
        <v>3.5000000000000003E-2</v>
      </c>
      <c r="D135" s="168"/>
    </row>
    <row r="136" spans="1:9" s="119" customFormat="1" ht="12.75" x14ac:dyDescent="0.2">
      <c r="A136" s="106"/>
      <c r="B136" s="168" t="s">
        <v>129</v>
      </c>
      <c r="C136" s="168">
        <v>0.03</v>
      </c>
      <c r="D136" s="168"/>
    </row>
    <row r="137" spans="1:9" s="119" customFormat="1" ht="12.75" x14ac:dyDescent="0.2">
      <c r="A137" s="106"/>
      <c r="B137" s="168" t="s">
        <v>130</v>
      </c>
      <c r="C137" s="168">
        <v>0.03</v>
      </c>
      <c r="D137" s="168"/>
    </row>
    <row r="138" spans="1:9" s="119" customFormat="1" ht="12.75" x14ac:dyDescent="0.2">
      <c r="A138" s="106"/>
      <c r="B138" s="254" t="s">
        <v>192</v>
      </c>
      <c r="C138" s="168">
        <v>0.01</v>
      </c>
      <c r="D138" s="168"/>
    </row>
    <row r="139" spans="1:9" s="119" customFormat="1" ht="12.75" x14ac:dyDescent="0.2">
      <c r="A139" s="106"/>
      <c r="B139" s="168" t="s">
        <v>131</v>
      </c>
      <c r="C139" s="168">
        <v>2.5000000000000001E-2</v>
      </c>
      <c r="D139" s="168"/>
    </row>
    <row r="140" spans="1:9" s="119" customFormat="1" ht="12.75" x14ac:dyDescent="0.2">
      <c r="A140" s="75"/>
      <c r="B140" s="254" t="s">
        <v>193</v>
      </c>
      <c r="C140" s="168">
        <v>0.01</v>
      </c>
      <c r="D140" s="168"/>
    </row>
    <row r="141" spans="1:9" s="119" customFormat="1" ht="12.75" x14ac:dyDescent="0.2">
      <c r="A141" s="107"/>
      <c r="B141" s="75"/>
      <c r="C141" s="169"/>
      <c r="D141" s="167"/>
    </row>
    <row r="142" spans="1:9" s="119" customFormat="1" ht="13.5" thickBot="1" x14ac:dyDescent="0.25">
      <c r="A142" s="75"/>
      <c r="B142" s="75"/>
      <c r="C142" s="169"/>
      <c r="D142" s="167"/>
    </row>
    <row r="143" spans="1:9" s="119" customFormat="1" ht="13.5" thickBot="1" x14ac:dyDescent="0.25">
      <c r="A143" s="170"/>
      <c r="B143" s="171" t="s">
        <v>8</v>
      </c>
      <c r="C143" s="172"/>
      <c r="D143" s="173"/>
    </row>
    <row r="144" spans="1:9" s="119" customFormat="1" ht="12.75" x14ac:dyDescent="0.2">
      <c r="A144" s="74"/>
      <c r="B144" s="75"/>
      <c r="C144" s="169"/>
      <c r="D144" s="167"/>
    </row>
    <row r="145" spans="1:13" s="119" customFormat="1" ht="12.75" x14ac:dyDescent="0.2">
      <c r="A145" s="74"/>
      <c r="B145" s="75" t="s">
        <v>132</v>
      </c>
      <c r="C145" s="174"/>
      <c r="D145" s="167"/>
    </row>
    <row r="146" spans="1:13" s="119" customFormat="1" ht="13.5" thickBot="1" x14ac:dyDescent="0.25">
      <c r="A146" s="75"/>
      <c r="B146" s="75"/>
      <c r="C146" s="169"/>
      <c r="D146" s="167"/>
    </row>
    <row r="147" spans="1:13" s="119" customFormat="1" ht="13.5" thickBot="1" x14ac:dyDescent="0.25">
      <c r="A147" s="170"/>
      <c r="B147" s="171" t="s">
        <v>133</v>
      </c>
      <c r="C147" s="172"/>
      <c r="D147" s="173"/>
    </row>
    <row r="148" spans="1:13" s="119" customFormat="1" ht="12.75" x14ac:dyDescent="0.2">
      <c r="A148" s="74"/>
      <c r="B148" s="74"/>
      <c r="C148" s="175"/>
      <c r="D148" s="176"/>
      <c r="E148" s="177"/>
      <c r="F148" s="177"/>
      <c r="G148" s="108"/>
    </row>
    <row r="149" spans="1:13" s="119" customFormat="1" ht="12.75" x14ac:dyDescent="0.2">
      <c r="A149" s="74"/>
      <c r="B149" s="74"/>
      <c r="C149" s="74"/>
      <c r="D149" s="176"/>
      <c r="E149" s="177"/>
      <c r="F149" s="177"/>
      <c r="G149" s="108"/>
    </row>
    <row r="150" spans="1:13" s="119" customFormat="1" ht="12.75" x14ac:dyDescent="0.2">
      <c r="A150" s="74"/>
      <c r="B150" s="178" t="s">
        <v>299</v>
      </c>
      <c r="C150" s="179"/>
      <c r="D150" s="180"/>
      <c r="E150" s="181"/>
      <c r="F150" s="181"/>
      <c r="G150" s="182"/>
    </row>
    <row r="151" spans="1:13" s="119" customFormat="1" ht="12.75" x14ac:dyDescent="0.2">
      <c r="A151" s="74"/>
      <c r="B151" s="178" t="s">
        <v>300</v>
      </c>
      <c r="C151" s="183"/>
      <c r="D151" s="184"/>
      <c r="E151" s="183"/>
      <c r="F151" s="184"/>
      <c r="G151" s="185"/>
    </row>
    <row r="152" spans="1:13" s="119" customFormat="1" ht="12.75" customHeight="1" x14ac:dyDescent="0.2">
      <c r="A152" s="74"/>
      <c r="B152" s="273" t="s">
        <v>179</v>
      </c>
      <c r="C152" s="273"/>
      <c r="D152" s="273"/>
      <c r="E152" s="273"/>
      <c r="F152" s="273"/>
      <c r="G152" s="185"/>
    </row>
    <row r="153" spans="1:13" s="119" customFormat="1" ht="12.75" x14ac:dyDescent="0.2">
      <c r="A153" s="74"/>
      <c r="B153" s="186" t="s">
        <v>301</v>
      </c>
      <c r="C153" s="183"/>
      <c r="D153" s="184"/>
      <c r="E153" s="183"/>
      <c r="F153" s="184"/>
      <c r="G153" s="185"/>
    </row>
    <row r="154" spans="1:13" s="119" customFormat="1" ht="12.75" x14ac:dyDescent="0.2">
      <c r="A154" s="75"/>
      <c r="B154" s="74"/>
      <c r="C154" s="74"/>
      <c r="D154" s="176"/>
      <c r="E154" s="177"/>
      <c r="F154" s="177"/>
      <c r="G154" s="108"/>
    </row>
    <row r="155" spans="1:13" s="77" customFormat="1" x14ac:dyDescent="0.2">
      <c r="B155" s="189" t="s">
        <v>136</v>
      </c>
      <c r="C155" s="187"/>
      <c r="D155" s="188"/>
      <c r="E155" s="189" t="s">
        <v>134</v>
      </c>
      <c r="G155" s="74"/>
      <c r="H155" s="76"/>
      <c r="I155" s="76"/>
      <c r="J155" s="76"/>
      <c r="K155" s="76"/>
      <c r="L155" s="76"/>
      <c r="M155" s="81"/>
    </row>
    <row r="156" spans="1:13" s="77" customFormat="1" ht="12.75" x14ac:dyDescent="0.2">
      <c r="B156" s="80" t="s">
        <v>180</v>
      </c>
      <c r="C156" s="190"/>
      <c r="D156" s="191"/>
      <c r="E156" s="80"/>
      <c r="G156" s="74"/>
      <c r="H156" s="76"/>
      <c r="I156" s="76"/>
      <c r="J156" s="76"/>
      <c r="K156" s="76"/>
      <c r="L156" s="76"/>
      <c r="M156" s="81"/>
    </row>
    <row r="157" spans="1:13" s="77" customFormat="1" ht="12.75" x14ac:dyDescent="0.2">
      <c r="B157" s="189"/>
      <c r="C157" s="190"/>
      <c r="D157" s="191"/>
      <c r="E157" s="189" t="s">
        <v>135</v>
      </c>
      <c r="G157" s="74"/>
      <c r="H157" s="76"/>
      <c r="I157" s="76"/>
      <c r="J157" s="76"/>
      <c r="K157" s="76"/>
      <c r="L157" s="76"/>
      <c r="M157" s="81"/>
    </row>
    <row r="158" spans="1:13" s="77" customFormat="1" ht="12.75" x14ac:dyDescent="0.2">
      <c r="A158" s="75"/>
      <c r="C158" s="190"/>
      <c r="D158" s="191"/>
      <c r="E158" s="192"/>
      <c r="G158" s="74"/>
      <c r="H158" s="76"/>
      <c r="I158" s="76"/>
      <c r="J158" s="76"/>
      <c r="K158" s="76"/>
      <c r="L158" s="76"/>
      <c r="M158" s="81"/>
    </row>
    <row r="159" spans="1:13" s="77" customFormat="1" ht="12.75" x14ac:dyDescent="0.2">
      <c r="A159" s="75"/>
      <c r="B159" s="74"/>
      <c r="C159" s="193"/>
      <c r="D159" s="74"/>
      <c r="E159" s="192"/>
      <c r="F159" s="189"/>
      <c r="G159" s="74"/>
      <c r="H159" s="76"/>
      <c r="I159" s="76"/>
      <c r="J159" s="76"/>
      <c r="K159" s="76"/>
      <c r="L159" s="76"/>
      <c r="M159" s="81"/>
    </row>
    <row r="160" spans="1:13" s="77" customFormat="1" ht="12.75" x14ac:dyDescent="0.2">
      <c r="A160" s="75"/>
      <c r="B160" s="109"/>
      <c r="C160" s="193"/>
      <c r="D160" s="74"/>
      <c r="E160" s="192"/>
      <c r="F160" s="80"/>
      <c r="G160" s="74"/>
      <c r="H160" s="76"/>
      <c r="I160" s="76"/>
      <c r="J160" s="76"/>
      <c r="K160" s="76"/>
      <c r="L160" s="76"/>
      <c r="M160" s="81"/>
    </row>
    <row r="161" spans="1:13" s="77" customFormat="1" ht="12.75" x14ac:dyDescent="0.2">
      <c r="A161" s="272" t="s">
        <v>137</v>
      </c>
      <c r="B161" s="272"/>
      <c r="C161" s="272"/>
      <c r="D161" s="272"/>
      <c r="E161" s="272"/>
      <c r="F161" s="272"/>
      <c r="G161" s="272"/>
      <c r="H161" s="76"/>
      <c r="I161" s="76"/>
      <c r="J161" s="76"/>
      <c r="K161" s="76"/>
      <c r="L161" s="76"/>
      <c r="M161" s="81"/>
    </row>
    <row r="162" spans="1:13" s="119" customFormat="1" ht="12.75" x14ac:dyDescent="0.2">
      <c r="A162" s="276"/>
      <c r="B162" s="276"/>
      <c r="C162" s="276"/>
      <c r="D162" s="276"/>
      <c r="E162" s="276"/>
      <c r="F162" s="276"/>
      <c r="G162" s="276"/>
    </row>
    <row r="163" spans="1:13" s="119" customFormat="1" ht="12.75" x14ac:dyDescent="0.2">
      <c r="A163" s="272"/>
      <c r="B163" s="272"/>
      <c r="C163" s="272"/>
      <c r="D163" s="272"/>
      <c r="E163" s="272"/>
      <c r="F163" s="272"/>
      <c r="G163" s="272"/>
    </row>
    <row r="164" spans="1:13" s="119" customFormat="1" x14ac:dyDescent="0.2">
      <c r="A164" s="74"/>
      <c r="B164" s="194"/>
      <c r="C164" s="195"/>
      <c r="D164" s="196"/>
      <c r="E164" s="197"/>
      <c r="F164" s="195"/>
      <c r="G164" s="74"/>
    </row>
    <row r="165" spans="1:13" s="78" customFormat="1" ht="18" x14ac:dyDescent="0.25">
      <c r="A165" s="199"/>
      <c r="B165" s="189"/>
      <c r="C165" s="193"/>
      <c r="D165" s="192"/>
      <c r="E165" s="192"/>
      <c r="F165" s="189"/>
      <c r="G165" s="198"/>
      <c r="H165" s="119"/>
    </row>
    <row r="166" spans="1:13" s="119" customFormat="1" x14ac:dyDescent="0.2">
      <c r="A166" s="105"/>
      <c r="B166" s="200"/>
      <c r="C166" s="129"/>
      <c r="D166" s="201"/>
      <c r="E166" s="202"/>
      <c r="F166" s="203"/>
      <c r="G166" s="129"/>
      <c r="H166" s="117"/>
      <c r="I166" s="117"/>
      <c r="J166" s="117"/>
      <c r="K166" s="118"/>
      <c r="L166" s="118"/>
    </row>
    <row r="167" spans="1:13" ht="15.75" x14ac:dyDescent="0.25">
      <c r="A167" s="105"/>
      <c r="B167" s="105"/>
      <c r="C167" s="110"/>
      <c r="D167" s="110"/>
      <c r="E167" s="110"/>
      <c r="F167" s="110"/>
      <c r="G167" s="110"/>
      <c r="H167" s="1"/>
    </row>
    <row r="168" spans="1:13" ht="15.75" x14ac:dyDescent="0.25">
      <c r="A168" s="105"/>
      <c r="B168" s="105"/>
      <c r="C168" s="110"/>
      <c r="D168" s="110"/>
      <c r="E168" s="110"/>
      <c r="F168" s="110"/>
      <c r="G168" s="110"/>
      <c r="H168" s="1"/>
    </row>
    <row r="169" spans="1:13" ht="15.75" x14ac:dyDescent="0.25">
      <c r="A169" s="105"/>
      <c r="B169" s="105"/>
      <c r="C169" s="110"/>
      <c r="D169" s="110"/>
      <c r="E169" s="110"/>
      <c r="F169" s="110"/>
      <c r="G169" s="110"/>
      <c r="H169" s="1"/>
    </row>
    <row r="170" spans="1:13" ht="15.75" x14ac:dyDescent="0.25">
      <c r="A170" s="105"/>
      <c r="B170" s="105"/>
      <c r="C170" s="110"/>
      <c r="D170" s="110"/>
      <c r="E170" s="110"/>
      <c r="F170" s="110"/>
      <c r="G170" s="110"/>
      <c r="H170" s="1"/>
    </row>
    <row r="171" spans="1:13" ht="15.75" x14ac:dyDescent="0.25">
      <c r="A171" s="105"/>
      <c r="B171" s="105"/>
      <c r="C171" s="110"/>
      <c r="D171" s="110"/>
      <c r="E171" s="110"/>
      <c r="F171" s="110"/>
      <c r="G171" s="110"/>
      <c r="H171" s="1"/>
    </row>
    <row r="172" spans="1:13" ht="15.75" x14ac:dyDescent="0.25">
      <c r="A172" s="105"/>
      <c r="B172" s="105"/>
      <c r="C172" s="110"/>
      <c r="D172" s="110"/>
      <c r="E172" s="110"/>
      <c r="F172" s="110"/>
      <c r="G172" s="110"/>
      <c r="H172" s="1"/>
    </row>
    <row r="173" spans="1:13" ht="15.75" x14ac:dyDescent="0.25">
      <c r="A173" s="105"/>
      <c r="B173" s="105"/>
      <c r="C173" s="110"/>
      <c r="D173" s="110"/>
      <c r="E173" s="110"/>
      <c r="F173" s="110"/>
      <c r="G173" s="110"/>
      <c r="H173" s="1"/>
    </row>
    <row r="174" spans="1:13" ht="15.75" x14ac:dyDescent="0.25">
      <c r="A174" s="105"/>
      <c r="B174" s="105"/>
      <c r="C174" s="110"/>
      <c r="D174" s="110"/>
      <c r="E174" s="110"/>
      <c r="F174" s="110"/>
      <c r="G174" s="110"/>
      <c r="H174" s="1"/>
    </row>
    <row r="175" spans="1:13" ht="15.75" x14ac:dyDescent="0.25">
      <c r="A175" s="105"/>
      <c r="B175" s="105"/>
      <c r="C175" s="110"/>
      <c r="D175" s="110"/>
      <c r="E175" s="110"/>
      <c r="F175" s="110"/>
      <c r="G175" s="110"/>
      <c r="H175" s="1"/>
    </row>
    <row r="176" spans="1:13" ht="15.75" x14ac:dyDescent="0.25">
      <c r="A176" s="105"/>
      <c r="B176" s="105"/>
      <c r="C176" s="110"/>
      <c r="D176" s="110"/>
      <c r="E176" s="110"/>
      <c r="F176" s="110"/>
      <c r="G176" s="110"/>
      <c r="H176" s="1"/>
    </row>
    <row r="177" spans="1:8" ht="15.75" x14ac:dyDescent="0.25">
      <c r="A177" s="105"/>
      <c r="B177" s="105"/>
      <c r="C177" s="110"/>
      <c r="D177" s="110"/>
      <c r="E177" s="110"/>
      <c r="F177" s="110"/>
      <c r="G177" s="110"/>
      <c r="H177" s="1"/>
    </row>
    <row r="178" spans="1:8" ht="15.75" x14ac:dyDescent="0.25">
      <c r="A178" s="105"/>
      <c r="B178" s="105"/>
      <c r="C178" s="110"/>
      <c r="D178" s="110"/>
      <c r="E178" s="110"/>
      <c r="F178" s="110"/>
      <c r="G178" s="110"/>
      <c r="H178" s="1"/>
    </row>
    <row r="179" spans="1:8" ht="15.75" x14ac:dyDescent="0.25">
      <c r="A179" s="105"/>
      <c r="B179" s="105"/>
      <c r="C179" s="110"/>
      <c r="D179" s="110"/>
      <c r="E179" s="110"/>
      <c r="F179" s="110"/>
      <c r="G179" s="110"/>
      <c r="H179" s="1"/>
    </row>
    <row r="180" spans="1:8" ht="15.75" x14ac:dyDescent="0.25">
      <c r="A180" s="105"/>
      <c r="B180" s="105"/>
      <c r="C180" s="110"/>
      <c r="D180" s="110"/>
      <c r="E180" s="110"/>
      <c r="F180" s="110"/>
      <c r="G180" s="110"/>
      <c r="H180" s="1"/>
    </row>
    <row r="181" spans="1:8" ht="15.75" x14ac:dyDescent="0.25">
      <c r="A181" s="105"/>
      <c r="B181" s="105"/>
      <c r="C181" s="110"/>
      <c r="D181" s="110"/>
      <c r="E181" s="110"/>
      <c r="F181" s="110"/>
      <c r="G181" s="110"/>
      <c r="H181" s="1"/>
    </row>
    <row r="182" spans="1:8" ht="15.75" x14ac:dyDescent="0.25">
      <c r="A182" s="105"/>
      <c r="B182" s="105"/>
      <c r="C182" s="110"/>
      <c r="D182" s="110"/>
      <c r="E182" s="110"/>
      <c r="F182" s="110"/>
      <c r="G182" s="110"/>
      <c r="H182" s="1"/>
    </row>
    <row r="183" spans="1:8" ht="15.75" x14ac:dyDescent="0.25">
      <c r="A183" s="105"/>
      <c r="B183" s="105"/>
      <c r="C183" s="110"/>
      <c r="D183" s="110"/>
      <c r="E183" s="110"/>
      <c r="F183" s="110"/>
      <c r="G183" s="110"/>
      <c r="H183" s="1"/>
    </row>
    <row r="184" spans="1:8" ht="15.75" x14ac:dyDescent="0.25">
      <c r="A184" s="105"/>
      <c r="B184" s="105"/>
      <c r="C184" s="110"/>
      <c r="D184" s="110"/>
      <c r="E184" s="110"/>
      <c r="F184" s="110"/>
      <c r="G184" s="110"/>
      <c r="H184" s="1"/>
    </row>
    <row r="185" spans="1:8" ht="15.75" x14ac:dyDescent="0.25">
      <c r="A185" s="105"/>
      <c r="B185" s="105"/>
      <c r="C185" s="110"/>
      <c r="D185" s="110"/>
      <c r="E185" s="110"/>
      <c r="F185" s="110"/>
      <c r="G185" s="110"/>
      <c r="H185" s="1"/>
    </row>
    <row r="186" spans="1:8" ht="15.75" x14ac:dyDescent="0.25">
      <c r="A186" s="105"/>
      <c r="B186" s="105"/>
      <c r="C186" s="110"/>
      <c r="D186" s="110"/>
      <c r="E186" s="110"/>
      <c r="F186" s="110"/>
      <c r="G186" s="110"/>
      <c r="H186" s="1"/>
    </row>
    <row r="187" spans="1:8" ht="15.75" x14ac:dyDescent="0.25">
      <c r="A187" s="105"/>
      <c r="B187" s="105"/>
      <c r="C187" s="110"/>
      <c r="D187" s="110"/>
      <c r="E187" s="110"/>
      <c r="F187" s="110"/>
      <c r="G187" s="110"/>
      <c r="H187" s="1"/>
    </row>
    <row r="188" spans="1:8" ht="15.75" x14ac:dyDescent="0.25">
      <c r="A188" s="105"/>
      <c r="B188" s="105"/>
      <c r="C188" s="110"/>
      <c r="D188" s="110"/>
      <c r="E188" s="110"/>
      <c r="F188" s="110"/>
      <c r="G188" s="110"/>
      <c r="H188" s="1"/>
    </row>
    <row r="189" spans="1:8" ht="15.75" x14ac:dyDescent="0.25">
      <c r="A189" s="105"/>
      <c r="B189" s="105"/>
      <c r="C189" s="110"/>
      <c r="D189" s="110"/>
      <c r="E189" s="110"/>
      <c r="F189" s="110"/>
      <c r="G189" s="110"/>
      <c r="H189" s="1"/>
    </row>
    <row r="190" spans="1:8" ht="15.75" x14ac:dyDescent="0.25">
      <c r="A190" s="105"/>
      <c r="B190" s="105"/>
      <c r="C190" s="110"/>
      <c r="D190" s="110"/>
      <c r="E190" s="110"/>
      <c r="F190" s="110"/>
      <c r="G190" s="110"/>
      <c r="H190" s="1"/>
    </row>
    <row r="191" spans="1:8" ht="15.75" x14ac:dyDescent="0.25">
      <c r="A191" s="105"/>
      <c r="B191" s="105"/>
      <c r="C191" s="110"/>
      <c r="D191" s="110"/>
      <c r="E191" s="110"/>
      <c r="F191" s="110"/>
      <c r="G191" s="110"/>
      <c r="H191" s="1"/>
    </row>
    <row r="192" spans="1:8" ht="15.75" x14ac:dyDescent="0.25">
      <c r="A192" s="105"/>
      <c r="B192" s="105"/>
      <c r="C192" s="110"/>
      <c r="D192" s="110"/>
      <c r="E192" s="110"/>
      <c r="F192" s="110"/>
      <c r="G192" s="110"/>
      <c r="H192" s="1"/>
    </row>
    <row r="193" spans="1:8" ht="15.75" x14ac:dyDescent="0.25">
      <c r="A193" s="105"/>
      <c r="B193" s="105"/>
      <c r="C193" s="110"/>
      <c r="D193" s="110"/>
      <c r="E193" s="110"/>
      <c r="F193" s="110"/>
      <c r="G193" s="110"/>
      <c r="H193" s="1"/>
    </row>
    <row r="194" spans="1:8" ht="15.75" x14ac:dyDescent="0.25">
      <c r="A194" s="105"/>
      <c r="B194" s="105"/>
      <c r="C194" s="110"/>
      <c r="D194" s="110"/>
      <c r="E194" s="110"/>
      <c r="F194" s="110"/>
      <c r="G194" s="110"/>
      <c r="H194" s="1"/>
    </row>
    <row r="195" spans="1:8" ht="15.75" x14ac:dyDescent="0.25">
      <c r="A195" s="105"/>
      <c r="B195" s="105"/>
      <c r="C195" s="110"/>
      <c r="D195" s="110"/>
      <c r="E195" s="110"/>
      <c r="F195" s="110"/>
      <c r="G195" s="110"/>
      <c r="H195" s="1"/>
    </row>
    <row r="196" spans="1:8" ht="15.75" x14ac:dyDescent="0.25">
      <c r="A196" s="105"/>
      <c r="B196" s="105"/>
      <c r="C196" s="110"/>
      <c r="D196" s="110"/>
      <c r="E196" s="110"/>
      <c r="F196" s="110"/>
      <c r="G196" s="110"/>
      <c r="H196" s="1"/>
    </row>
    <row r="197" spans="1:8" ht="15.75" x14ac:dyDescent="0.25">
      <c r="A197" s="105"/>
      <c r="B197" s="105"/>
      <c r="C197" s="110"/>
      <c r="D197" s="110"/>
      <c r="E197" s="110"/>
      <c r="F197" s="110"/>
      <c r="G197" s="110"/>
      <c r="H197" s="1"/>
    </row>
    <row r="198" spans="1:8" ht="15.75" x14ac:dyDescent="0.25">
      <c r="A198" s="105"/>
      <c r="B198" s="105"/>
      <c r="C198" s="110"/>
      <c r="D198" s="110"/>
      <c r="E198" s="110"/>
      <c r="F198" s="110"/>
      <c r="G198" s="110"/>
      <c r="H198" s="1"/>
    </row>
    <row r="199" spans="1:8" ht="15.75" x14ac:dyDescent="0.25">
      <c r="A199" s="105"/>
      <c r="B199" s="105"/>
      <c r="C199" s="110"/>
      <c r="D199" s="110"/>
      <c r="E199" s="110"/>
      <c r="F199" s="110"/>
      <c r="G199" s="110"/>
      <c r="H199" s="1"/>
    </row>
    <row r="200" spans="1:8" ht="15.75" x14ac:dyDescent="0.25">
      <c r="B200" s="105"/>
      <c r="C200" s="110"/>
      <c r="D200" s="110"/>
      <c r="E200" s="110"/>
      <c r="F200" s="110"/>
      <c r="G200" s="110"/>
      <c r="H200" s="1"/>
    </row>
    <row r="201" spans="1:8" ht="15.75" x14ac:dyDescent="0.25">
      <c r="H201" s="1"/>
    </row>
    <row r="202" spans="1:8" ht="15.75" x14ac:dyDescent="0.25">
      <c r="H202" s="1"/>
    </row>
    <row r="203" spans="1:8" ht="15.75" x14ac:dyDescent="0.25">
      <c r="H203" s="1"/>
    </row>
    <row r="204" spans="1:8" ht="15.75" x14ac:dyDescent="0.25">
      <c r="H204" s="1"/>
    </row>
    <row r="205" spans="1:8" ht="15.75" x14ac:dyDescent="0.25">
      <c r="H205" s="1"/>
    </row>
    <row r="206" spans="1:8" ht="15.75" x14ac:dyDescent="0.25">
      <c r="H206" s="1"/>
    </row>
  </sheetData>
  <mergeCells count="6">
    <mergeCell ref="A163:G163"/>
    <mergeCell ref="B152:F152"/>
    <mergeCell ref="A1:G1"/>
    <mergeCell ref="A2:G2"/>
    <mergeCell ref="A162:G162"/>
    <mergeCell ref="A161:G161"/>
  </mergeCells>
  <phoneticPr fontId="0" type="noConversion"/>
  <printOptions horizontalCentered="1"/>
  <pageMargins left="0.19685039370078741" right="0.38" top="0.71" bottom="1.22" header="0.2" footer="1"/>
  <pageSetup scale="73" orientation="portrait" r:id="rId1"/>
  <headerFooter alignWithMargins="0">
    <oddFooter>&amp;LV.D.J
&amp;C&amp;F&amp;RPage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4"/>
  <sheetViews>
    <sheetView tabSelected="1" view="pageBreakPreview" topLeftCell="A82" zoomScaleNormal="100" zoomScaleSheetLayoutView="100" workbookViewId="0">
      <selection activeCell="I99" sqref="I99"/>
    </sheetView>
  </sheetViews>
  <sheetFormatPr baseColWidth="10" defaultColWidth="13" defaultRowHeight="15.75" x14ac:dyDescent="0.25"/>
  <cols>
    <col min="1" max="1" width="0.125" style="5" customWidth="1"/>
    <col min="2" max="2" width="55.625" style="5" customWidth="1"/>
    <col min="3" max="3" width="13" style="38" customWidth="1"/>
    <col min="4" max="4" width="13" style="39" customWidth="1"/>
    <col min="5" max="5" width="13" style="38" customWidth="1"/>
    <col min="6" max="16384" width="13" style="5"/>
  </cols>
  <sheetData>
    <row r="3" spans="1:7" x14ac:dyDescent="0.25">
      <c r="A3" s="4"/>
      <c r="B3" s="277" t="s">
        <v>181</v>
      </c>
      <c r="C3" s="277"/>
      <c r="D3" s="277"/>
      <c r="E3" s="277"/>
      <c r="F3" s="277"/>
      <c r="G3" s="277"/>
    </row>
    <row r="4" spans="1:7" x14ac:dyDescent="0.25">
      <c r="A4" s="4"/>
      <c r="B4" s="277" t="s">
        <v>125</v>
      </c>
      <c r="C4" s="277"/>
      <c r="D4" s="277"/>
      <c r="E4" s="277"/>
      <c r="F4" s="277"/>
      <c r="G4" s="277"/>
    </row>
    <row r="5" spans="1:7" x14ac:dyDescent="0.25">
      <c r="A5" s="4"/>
      <c r="B5" s="79"/>
      <c r="C5" s="79"/>
      <c r="D5" s="80"/>
      <c r="E5" s="80"/>
      <c r="F5" s="80"/>
      <c r="G5" s="80"/>
    </row>
    <row r="6" spans="1:7" ht="30" customHeight="1" x14ac:dyDescent="0.25">
      <c r="A6" s="7"/>
      <c r="B6" s="278" t="s">
        <v>182</v>
      </c>
      <c r="C6" s="278"/>
      <c r="D6" s="278"/>
      <c r="E6" s="278"/>
      <c r="F6" s="278"/>
      <c r="G6" s="278"/>
    </row>
    <row r="7" spans="1:7" x14ac:dyDescent="0.25">
      <c r="A7" s="7"/>
      <c r="B7" s="7"/>
      <c r="C7" s="6"/>
      <c r="D7" s="7"/>
      <c r="E7" s="6"/>
      <c r="F7" s="7"/>
    </row>
    <row r="8" spans="1:7" x14ac:dyDescent="0.25">
      <c r="A8" s="4"/>
      <c r="B8" s="4"/>
      <c r="C8" s="8"/>
      <c r="D8" s="9"/>
      <c r="E8" s="8"/>
      <c r="F8" s="4"/>
    </row>
    <row r="9" spans="1:7" x14ac:dyDescent="0.25">
      <c r="A9" s="4"/>
      <c r="B9" s="10" t="s">
        <v>25</v>
      </c>
      <c r="C9" s="8"/>
      <c r="D9" s="9"/>
      <c r="E9" s="8"/>
      <c r="F9" s="4"/>
    </row>
    <row r="10" spans="1:7" x14ac:dyDescent="0.25">
      <c r="A10" s="4"/>
      <c r="B10" s="4"/>
      <c r="C10" s="8"/>
      <c r="D10" s="9"/>
      <c r="E10" s="8"/>
      <c r="F10" s="4"/>
    </row>
    <row r="11" spans="1:7" x14ac:dyDescent="0.25">
      <c r="A11" s="11"/>
      <c r="B11" s="12" t="s">
        <v>119</v>
      </c>
      <c r="C11" s="13"/>
      <c r="D11" s="14"/>
      <c r="E11" s="5"/>
    </row>
    <row r="12" spans="1:7" x14ac:dyDescent="0.25">
      <c r="A12" s="16"/>
      <c r="B12" s="17" t="s">
        <v>26</v>
      </c>
      <c r="C12" s="68">
        <v>0.84</v>
      </c>
      <c r="D12" s="19" t="s">
        <v>27</v>
      </c>
      <c r="E12" s="5"/>
    </row>
    <row r="13" spans="1:7" x14ac:dyDescent="0.25">
      <c r="A13" s="16"/>
      <c r="B13" s="21" t="s">
        <v>28</v>
      </c>
      <c r="C13" s="18">
        <f>SUM(C12)*2</f>
        <v>1.68</v>
      </c>
      <c r="D13" s="22" t="s">
        <v>29</v>
      </c>
      <c r="E13" s="5"/>
    </row>
    <row r="14" spans="1:7" x14ac:dyDescent="0.25">
      <c r="A14" s="16"/>
      <c r="B14" s="23" t="s">
        <v>30</v>
      </c>
      <c r="C14" s="69">
        <v>1.05</v>
      </c>
      <c r="D14" s="24" t="s">
        <v>2</v>
      </c>
      <c r="E14" s="5"/>
    </row>
    <row r="15" spans="1:7" x14ac:dyDescent="0.25">
      <c r="A15" s="16"/>
      <c r="B15" s="21" t="s">
        <v>31</v>
      </c>
      <c r="C15" s="18">
        <v>1.05</v>
      </c>
      <c r="D15" s="19" t="s">
        <v>2</v>
      </c>
      <c r="E15" s="5"/>
    </row>
    <row r="16" spans="1:7" x14ac:dyDescent="0.25">
      <c r="A16" s="16"/>
      <c r="B16" s="21" t="s">
        <v>32</v>
      </c>
      <c r="C16" s="18">
        <f>SUM(C12)</f>
        <v>0.84</v>
      </c>
      <c r="D16" s="19" t="s">
        <v>27</v>
      </c>
      <c r="E16" s="5"/>
    </row>
    <row r="17" spans="1:5" x14ac:dyDescent="0.25">
      <c r="A17" s="16"/>
      <c r="B17" s="21"/>
      <c r="C17" s="18"/>
      <c r="D17" s="19"/>
      <c r="E17" s="5"/>
    </row>
    <row r="18" spans="1:5" x14ac:dyDescent="0.25">
      <c r="A18" s="16"/>
      <c r="B18" s="15"/>
      <c r="C18" s="25"/>
      <c r="D18" s="16"/>
      <c r="E18" s="5"/>
    </row>
    <row r="19" spans="1:5" x14ac:dyDescent="0.25">
      <c r="A19" s="16"/>
      <c r="B19" s="4"/>
      <c r="C19" s="8"/>
      <c r="D19" s="9"/>
      <c r="E19" s="5"/>
    </row>
    <row r="20" spans="1:5" x14ac:dyDescent="0.25">
      <c r="A20" s="16"/>
      <c r="B20" s="4"/>
      <c r="C20" s="8"/>
      <c r="D20" s="9"/>
      <c r="E20" s="5"/>
    </row>
    <row r="21" spans="1:5" x14ac:dyDescent="0.25">
      <c r="A21" s="16"/>
      <c r="B21" s="12" t="s">
        <v>70</v>
      </c>
      <c r="C21" s="13"/>
      <c r="D21" s="14"/>
      <c r="E21" s="5"/>
    </row>
    <row r="22" spans="1:5" x14ac:dyDescent="0.25">
      <c r="A22" s="16"/>
      <c r="B22" s="17" t="s">
        <v>26</v>
      </c>
      <c r="C22" s="18">
        <v>0.84</v>
      </c>
      <c r="D22" s="19" t="s">
        <v>27</v>
      </c>
      <c r="E22" s="5"/>
    </row>
    <row r="23" spans="1:5" x14ac:dyDescent="0.25">
      <c r="A23" s="16"/>
      <c r="B23" s="21" t="s">
        <v>28</v>
      </c>
      <c r="C23" s="18">
        <f>SUM(C22)*2</f>
        <v>1.68</v>
      </c>
      <c r="D23" s="22" t="s">
        <v>29</v>
      </c>
      <c r="E23" s="5"/>
    </row>
    <row r="24" spans="1:5" x14ac:dyDescent="0.25">
      <c r="A24" s="16"/>
      <c r="B24" s="23" t="s">
        <v>30</v>
      </c>
      <c r="C24" s="69">
        <v>1.05</v>
      </c>
      <c r="D24" s="24" t="s">
        <v>2</v>
      </c>
      <c r="E24" s="5"/>
    </row>
    <row r="25" spans="1:5" x14ac:dyDescent="0.25">
      <c r="A25" s="16"/>
      <c r="B25" s="21" t="s">
        <v>31</v>
      </c>
      <c r="C25" s="18">
        <v>1.05</v>
      </c>
      <c r="D25" s="19" t="s">
        <v>2</v>
      </c>
      <c r="E25" s="5"/>
    </row>
    <row r="26" spans="1:5" x14ac:dyDescent="0.25">
      <c r="A26" s="16"/>
      <c r="B26" s="21" t="s">
        <v>32</v>
      </c>
      <c r="C26" s="18">
        <f>SUM(C22)</f>
        <v>0.84</v>
      </c>
      <c r="D26" s="19" t="s">
        <v>27</v>
      </c>
      <c r="E26" s="5"/>
    </row>
    <row r="27" spans="1:5" x14ac:dyDescent="0.25">
      <c r="A27" s="16"/>
      <c r="B27" s="21"/>
      <c r="C27" s="18"/>
      <c r="D27" s="19"/>
      <c r="E27" s="5"/>
    </row>
    <row r="28" spans="1:5" x14ac:dyDescent="0.25">
      <c r="A28" s="16"/>
      <c r="B28" s="15"/>
      <c r="C28" s="25"/>
      <c r="D28" s="16"/>
      <c r="E28" s="5"/>
    </row>
    <row r="29" spans="1:5" x14ac:dyDescent="0.25">
      <c r="A29" s="16"/>
      <c r="B29" s="4"/>
      <c r="C29" s="8"/>
      <c r="D29" s="9"/>
      <c r="E29" s="5"/>
    </row>
    <row r="30" spans="1:5" x14ac:dyDescent="0.25">
      <c r="A30" s="16"/>
      <c r="B30" s="4"/>
      <c r="C30" s="8"/>
      <c r="D30" s="9"/>
      <c r="E30" s="5"/>
    </row>
    <row r="31" spans="1:5" x14ac:dyDescent="0.25">
      <c r="A31" s="16"/>
      <c r="B31" s="4"/>
      <c r="C31" s="8"/>
      <c r="D31" s="9"/>
      <c r="E31" s="5"/>
    </row>
    <row r="32" spans="1:5" x14ac:dyDescent="0.25">
      <c r="A32" s="16"/>
      <c r="B32" s="40" t="s">
        <v>71</v>
      </c>
      <c r="C32" s="13"/>
      <c r="D32" s="14"/>
      <c r="E32" s="5"/>
    </row>
    <row r="33" spans="1:5" x14ac:dyDescent="0.25">
      <c r="A33" s="16"/>
      <c r="B33" s="261" t="s">
        <v>26</v>
      </c>
      <c r="C33" s="70">
        <v>0.65</v>
      </c>
      <c r="D33" s="19" t="s">
        <v>27</v>
      </c>
      <c r="E33" s="5"/>
    </row>
    <row r="34" spans="1:5" x14ac:dyDescent="0.25">
      <c r="A34" s="16"/>
      <c r="B34" s="21" t="s">
        <v>28</v>
      </c>
      <c r="C34" s="18">
        <f>SUM(C33)*2</f>
        <v>1.3</v>
      </c>
      <c r="D34" s="22" t="s">
        <v>29</v>
      </c>
      <c r="E34" s="5"/>
    </row>
    <row r="35" spans="1:5" x14ac:dyDescent="0.25">
      <c r="A35" s="16"/>
      <c r="B35" s="23" t="s">
        <v>30</v>
      </c>
      <c r="C35" s="69">
        <v>1.05</v>
      </c>
      <c r="D35" s="24" t="s">
        <v>2</v>
      </c>
      <c r="E35" s="5"/>
    </row>
    <row r="36" spans="1:5" x14ac:dyDescent="0.25">
      <c r="A36" s="16"/>
      <c r="B36" s="21" t="s">
        <v>31</v>
      </c>
      <c r="C36" s="18">
        <v>1.05</v>
      </c>
      <c r="D36" s="19" t="s">
        <v>2</v>
      </c>
      <c r="E36" s="5"/>
    </row>
    <row r="37" spans="1:5" x14ac:dyDescent="0.25">
      <c r="A37" s="16"/>
      <c r="B37" s="21" t="s">
        <v>32</v>
      </c>
      <c r="C37" s="18">
        <f>SUM(C33)</f>
        <v>0.65</v>
      </c>
      <c r="D37" s="19" t="s">
        <v>27</v>
      </c>
      <c r="E37" s="5"/>
    </row>
    <row r="38" spans="1:5" x14ac:dyDescent="0.25">
      <c r="A38" s="16"/>
      <c r="B38" s="21"/>
      <c r="C38" s="18"/>
      <c r="D38" s="19"/>
      <c r="E38" s="5"/>
    </row>
    <row r="39" spans="1:5" x14ac:dyDescent="0.25">
      <c r="A39" s="16"/>
      <c r="B39" s="15"/>
      <c r="C39" s="25"/>
      <c r="D39" s="16"/>
      <c r="E39" s="5"/>
    </row>
    <row r="40" spans="1:5" x14ac:dyDescent="0.25">
      <c r="A40" s="16"/>
      <c r="B40" s="15"/>
      <c r="C40" s="25"/>
      <c r="D40" s="16"/>
      <c r="E40" s="5"/>
    </row>
    <row r="41" spans="1:5" x14ac:dyDescent="0.25">
      <c r="A41" s="16"/>
      <c r="B41" s="4"/>
      <c r="C41" s="8"/>
      <c r="D41" s="9"/>
      <c r="E41" s="5"/>
    </row>
    <row r="42" spans="1:5" x14ac:dyDescent="0.25">
      <c r="A42" s="16"/>
      <c r="B42" s="4"/>
      <c r="C42" s="8"/>
      <c r="D42" s="9"/>
      <c r="E42" s="5"/>
    </row>
    <row r="43" spans="1:5" x14ac:dyDescent="0.25">
      <c r="A43" s="16"/>
      <c r="B43" s="40" t="s">
        <v>284</v>
      </c>
      <c r="C43" s="50"/>
      <c r="D43" s="51"/>
      <c r="E43" s="5"/>
    </row>
    <row r="44" spans="1:5" x14ac:dyDescent="0.25">
      <c r="A44" s="16"/>
      <c r="B44" s="42" t="s">
        <v>67</v>
      </c>
      <c r="C44" s="71">
        <f>0.318/0.3</f>
        <v>1.06</v>
      </c>
      <c r="D44" s="43" t="s">
        <v>27</v>
      </c>
      <c r="E44" s="5"/>
    </row>
    <row r="45" spans="1:5" x14ac:dyDescent="0.25">
      <c r="A45" s="16"/>
      <c r="B45" s="42" t="s">
        <v>37</v>
      </c>
      <c r="C45" s="71">
        <f>0.403/0.3</f>
        <v>1.3433333333333335</v>
      </c>
      <c r="D45" s="43" t="s">
        <v>27</v>
      </c>
      <c r="E45" s="5"/>
    </row>
    <row r="46" spans="1:5" x14ac:dyDescent="0.25">
      <c r="A46" s="16"/>
      <c r="B46" s="42" t="s">
        <v>68</v>
      </c>
      <c r="C46" s="71">
        <f>0.144/0.3</f>
        <v>0.48</v>
      </c>
      <c r="D46" s="43" t="s">
        <v>27</v>
      </c>
      <c r="E46" s="5"/>
    </row>
    <row r="47" spans="1:5" x14ac:dyDescent="0.25">
      <c r="A47" s="16"/>
      <c r="B47" s="42" t="s">
        <v>34</v>
      </c>
      <c r="C47" s="71">
        <f>(C44+C45+C46)*2</f>
        <v>5.7666666666666666</v>
      </c>
      <c r="D47" s="43" t="s">
        <v>35</v>
      </c>
      <c r="E47" s="5"/>
    </row>
    <row r="48" spans="1:5" x14ac:dyDescent="0.25">
      <c r="A48" s="16"/>
      <c r="B48" s="42" t="s">
        <v>69</v>
      </c>
      <c r="C48" s="71">
        <f>C44+C45+C46</f>
        <v>2.8833333333333333</v>
      </c>
      <c r="D48" s="43" t="s">
        <v>27</v>
      </c>
      <c r="E48" s="5"/>
    </row>
    <row r="49" spans="1:5" x14ac:dyDescent="0.25">
      <c r="A49" s="16"/>
      <c r="B49" s="44" t="s">
        <v>113</v>
      </c>
      <c r="C49" s="72">
        <v>1.05</v>
      </c>
      <c r="D49" s="45" t="s">
        <v>38</v>
      </c>
      <c r="E49" s="5"/>
    </row>
    <row r="50" spans="1:5" x14ac:dyDescent="0.25">
      <c r="A50" s="16"/>
      <c r="B50" s="42" t="s">
        <v>39</v>
      </c>
      <c r="C50" s="71">
        <f>1/(0.3*0.5)</f>
        <v>6.666666666666667</v>
      </c>
      <c r="D50" s="43" t="s">
        <v>9</v>
      </c>
      <c r="E50" s="5"/>
    </row>
    <row r="51" spans="1:5" x14ac:dyDescent="0.25">
      <c r="A51" s="16"/>
      <c r="B51" s="21" t="s">
        <v>31</v>
      </c>
      <c r="C51" s="73">
        <v>1.05</v>
      </c>
      <c r="D51" s="46" t="s">
        <v>2</v>
      </c>
      <c r="E51" s="5"/>
    </row>
    <row r="52" spans="1:5" x14ac:dyDescent="0.25">
      <c r="A52" s="16"/>
      <c r="B52" s="42"/>
      <c r="C52" s="41"/>
      <c r="D52" s="52" t="s">
        <v>72</v>
      </c>
      <c r="E52" s="5"/>
    </row>
    <row r="53" spans="1:5" x14ac:dyDescent="0.25">
      <c r="A53" s="16"/>
      <c r="B53" s="47"/>
      <c r="C53" s="48"/>
      <c r="D53" s="49"/>
      <c r="E53" s="5"/>
    </row>
    <row r="54" spans="1:5" x14ac:dyDescent="0.25">
      <c r="A54" s="16"/>
      <c r="B54" s="40" t="s">
        <v>280</v>
      </c>
      <c r="C54" s="50"/>
      <c r="D54" s="51"/>
      <c r="E54" s="5"/>
    </row>
    <row r="55" spans="1:5" x14ac:dyDescent="0.25">
      <c r="A55" s="16"/>
      <c r="B55" s="42" t="s">
        <v>282</v>
      </c>
      <c r="C55" s="71">
        <v>1.59</v>
      </c>
      <c r="D55" s="43" t="s">
        <v>27</v>
      </c>
      <c r="E55" s="5"/>
    </row>
    <row r="56" spans="1:5" x14ac:dyDescent="0.25">
      <c r="A56" s="16"/>
      <c r="B56" s="42" t="s">
        <v>281</v>
      </c>
      <c r="C56" s="71">
        <v>1.45</v>
      </c>
      <c r="D56" s="43" t="s">
        <v>27</v>
      </c>
      <c r="E56" s="5"/>
    </row>
    <row r="57" spans="1:5" x14ac:dyDescent="0.25">
      <c r="A57" s="16"/>
      <c r="B57" s="42" t="s">
        <v>34</v>
      </c>
      <c r="C57" s="71">
        <f>(C56+C55)*2</f>
        <v>6.08</v>
      </c>
      <c r="D57" s="43" t="s">
        <v>35</v>
      </c>
      <c r="E57" s="5"/>
    </row>
    <row r="58" spans="1:5" x14ac:dyDescent="0.25">
      <c r="A58" s="16"/>
      <c r="B58" s="42" t="s">
        <v>69</v>
      </c>
      <c r="C58" s="71">
        <v>1</v>
      </c>
      <c r="D58" s="43" t="s">
        <v>27</v>
      </c>
      <c r="E58" s="5"/>
    </row>
    <row r="59" spans="1:5" x14ac:dyDescent="0.25">
      <c r="A59" s="16"/>
      <c r="B59" s="44" t="s">
        <v>113</v>
      </c>
      <c r="C59" s="72">
        <v>1.05</v>
      </c>
      <c r="D59" s="45" t="s">
        <v>38</v>
      </c>
      <c r="E59" s="5"/>
    </row>
    <row r="60" spans="1:5" x14ac:dyDescent="0.25">
      <c r="A60" s="16"/>
      <c r="B60" s="42" t="s">
        <v>36</v>
      </c>
      <c r="C60" s="71">
        <f>1/(0.5*0.2)</f>
        <v>10</v>
      </c>
      <c r="D60" s="43" t="s">
        <v>9</v>
      </c>
      <c r="E60" s="5"/>
    </row>
    <row r="61" spans="1:5" x14ac:dyDescent="0.25">
      <c r="A61" s="16"/>
      <c r="B61" s="21" t="s">
        <v>31</v>
      </c>
      <c r="C61" s="73">
        <v>1.05</v>
      </c>
      <c r="D61" s="46" t="s">
        <v>2</v>
      </c>
      <c r="E61" s="5"/>
    </row>
    <row r="62" spans="1:5" x14ac:dyDescent="0.25">
      <c r="A62" s="16"/>
      <c r="B62" s="42"/>
      <c r="C62" s="41"/>
      <c r="D62" s="52" t="s">
        <v>72</v>
      </c>
      <c r="E62" s="5"/>
    </row>
    <row r="63" spans="1:5" x14ac:dyDescent="0.25">
      <c r="A63" s="16"/>
      <c r="B63" s="42"/>
      <c r="C63" s="41"/>
      <c r="D63" s="43"/>
      <c r="E63" s="5"/>
    </row>
    <row r="64" spans="1:5" x14ac:dyDescent="0.25">
      <c r="A64" s="16"/>
      <c r="B64" s="42"/>
      <c r="C64" s="41"/>
      <c r="D64" s="43"/>
      <c r="E64" s="5"/>
    </row>
    <row r="65" spans="1:5" x14ac:dyDescent="0.25">
      <c r="A65" s="16"/>
      <c r="B65" s="4"/>
      <c r="C65" s="8"/>
      <c r="D65" s="9"/>
      <c r="E65" s="5"/>
    </row>
    <row r="66" spans="1:5" x14ac:dyDescent="0.25">
      <c r="A66" s="16"/>
      <c r="B66" s="4"/>
      <c r="C66" s="8"/>
      <c r="D66" s="9"/>
      <c r="E66" s="5"/>
    </row>
    <row r="67" spans="1:5" x14ac:dyDescent="0.25">
      <c r="A67" s="4"/>
      <c r="B67" s="4"/>
      <c r="C67" s="8"/>
      <c r="D67" s="9"/>
      <c r="E67" s="5"/>
    </row>
    <row r="68" spans="1:5" x14ac:dyDescent="0.25">
      <c r="A68" s="4"/>
      <c r="B68" s="40" t="s">
        <v>260</v>
      </c>
      <c r="C68" s="50"/>
      <c r="D68" s="51"/>
      <c r="E68" s="5"/>
    </row>
    <row r="69" spans="1:5" x14ac:dyDescent="0.25">
      <c r="A69" s="4"/>
      <c r="B69" s="262" t="s">
        <v>271</v>
      </c>
      <c r="C69" s="53">
        <f>1/0.1</f>
        <v>10</v>
      </c>
      <c r="D69" s="19" t="s">
        <v>1</v>
      </c>
      <c r="E69" s="5"/>
    </row>
    <row r="70" spans="1:5" x14ac:dyDescent="0.25">
      <c r="A70" s="4"/>
      <c r="B70" s="54" t="s">
        <v>28</v>
      </c>
      <c r="C70" s="53">
        <f>C73*2</f>
        <v>0.59519999999999995</v>
      </c>
      <c r="D70" s="55" t="s">
        <v>29</v>
      </c>
      <c r="E70" s="5"/>
    </row>
    <row r="71" spans="1:5" x14ac:dyDescent="0.25">
      <c r="A71" s="4"/>
      <c r="B71" s="17" t="s">
        <v>73</v>
      </c>
      <c r="C71" s="20">
        <v>1.05</v>
      </c>
      <c r="D71" s="19" t="s">
        <v>2</v>
      </c>
      <c r="E71" s="5"/>
    </row>
    <row r="72" spans="1:5" x14ac:dyDescent="0.25">
      <c r="A72" s="4"/>
      <c r="B72" s="54" t="s">
        <v>74</v>
      </c>
      <c r="C72" s="53">
        <v>1</v>
      </c>
      <c r="D72" s="56" t="s">
        <v>10</v>
      </c>
      <c r="E72" s="5"/>
    </row>
    <row r="73" spans="1:5" x14ac:dyDescent="0.25">
      <c r="A73" s="4"/>
      <c r="B73" s="54" t="s">
        <v>32</v>
      </c>
      <c r="C73" s="53">
        <f>(10*2.48/100)*1.2</f>
        <v>0.29759999999999998</v>
      </c>
      <c r="D73" s="56" t="s">
        <v>27</v>
      </c>
      <c r="E73" s="5"/>
    </row>
    <row r="74" spans="1:5" x14ac:dyDescent="0.25">
      <c r="A74" s="4"/>
      <c r="B74" s="54"/>
      <c r="C74" s="53"/>
      <c r="D74" s="56"/>
      <c r="E74" s="5"/>
    </row>
    <row r="75" spans="1:5" x14ac:dyDescent="0.25">
      <c r="A75" s="4"/>
      <c r="B75" s="15"/>
      <c r="C75" s="25"/>
      <c r="D75" s="15"/>
      <c r="E75" s="5"/>
    </row>
    <row r="76" spans="1:5" x14ac:dyDescent="0.25">
      <c r="A76" s="4"/>
      <c r="B76" s="40"/>
      <c r="C76" s="57"/>
      <c r="D76" s="40"/>
      <c r="E76" s="5"/>
    </row>
    <row r="77" spans="1:5" x14ac:dyDescent="0.25">
      <c r="A77" s="4"/>
      <c r="B77" s="4"/>
      <c r="C77" s="8"/>
      <c r="D77" s="9"/>
      <c r="E77" s="5"/>
    </row>
    <row r="78" spans="1:5" x14ac:dyDescent="0.25">
      <c r="A78" s="4"/>
      <c r="B78" s="4"/>
      <c r="C78" s="8"/>
      <c r="D78" s="9"/>
      <c r="E78" s="5"/>
    </row>
    <row r="79" spans="1:5" x14ac:dyDescent="0.25">
      <c r="A79" s="4"/>
      <c r="B79" s="4"/>
      <c r="C79" s="8"/>
      <c r="D79" s="9"/>
      <c r="E79" s="5"/>
    </row>
    <row r="80" spans="1:5" x14ac:dyDescent="0.25">
      <c r="A80" s="4"/>
      <c r="B80" s="62" t="s">
        <v>124</v>
      </c>
      <c r="C80" s="63"/>
      <c r="D80" s="64"/>
      <c r="E80" s="5"/>
    </row>
    <row r="81" spans="1:5" x14ac:dyDescent="0.25">
      <c r="A81" s="4"/>
      <c r="B81" s="61" t="s">
        <v>33</v>
      </c>
      <c r="C81" s="66">
        <v>4.18</v>
      </c>
      <c r="D81" s="59" t="s">
        <v>27</v>
      </c>
      <c r="E81" s="5"/>
    </row>
    <row r="82" spans="1:5" x14ac:dyDescent="0.25">
      <c r="A82" s="4"/>
      <c r="B82" s="58" t="s">
        <v>34</v>
      </c>
      <c r="C82" s="67">
        <f>C81*2</f>
        <v>8.36</v>
      </c>
      <c r="D82" s="65" t="s">
        <v>35</v>
      </c>
      <c r="E82" s="5"/>
    </row>
    <row r="83" spans="1:5" x14ac:dyDescent="0.25">
      <c r="A83" s="4"/>
      <c r="B83" s="61" t="s">
        <v>120</v>
      </c>
      <c r="C83" s="66">
        <f>1/(0.2*0.2)</f>
        <v>24.999999999999996</v>
      </c>
      <c r="D83" s="59" t="s">
        <v>9</v>
      </c>
      <c r="E83" s="5"/>
    </row>
    <row r="84" spans="1:5" x14ac:dyDescent="0.25">
      <c r="A84" s="4"/>
      <c r="B84" s="60" t="s">
        <v>30</v>
      </c>
      <c r="C84" s="66">
        <v>1.05</v>
      </c>
      <c r="D84" s="59" t="s">
        <v>2</v>
      </c>
      <c r="E84" s="5"/>
    </row>
    <row r="85" spans="1:5" x14ac:dyDescent="0.25">
      <c r="A85" s="4"/>
      <c r="B85" s="60" t="s">
        <v>121</v>
      </c>
      <c r="C85" s="66">
        <f>1/(0.2*0.2)</f>
        <v>24.999999999999996</v>
      </c>
      <c r="D85" s="59" t="s">
        <v>9</v>
      </c>
      <c r="E85" s="5"/>
    </row>
    <row r="86" spans="1:5" x14ac:dyDescent="0.25">
      <c r="A86" s="4"/>
      <c r="B86" s="60" t="s">
        <v>122</v>
      </c>
      <c r="C86" s="66">
        <f>1/(0.2*0.2)</f>
        <v>24.999999999999996</v>
      </c>
      <c r="D86" s="59" t="s">
        <v>9</v>
      </c>
      <c r="E86" s="5"/>
    </row>
    <row r="87" spans="1:5" x14ac:dyDescent="0.25">
      <c r="A87" s="4"/>
      <c r="B87" s="60"/>
      <c r="C87" s="59"/>
      <c r="D87" s="59"/>
      <c r="E87" s="5"/>
    </row>
    <row r="88" spans="1:5" x14ac:dyDescent="0.25">
      <c r="A88" s="4"/>
      <c r="B88" s="4"/>
      <c r="C88" s="8"/>
      <c r="D88" s="9"/>
      <c r="E88" s="5"/>
    </row>
    <row r="89" spans="1:5" x14ac:dyDescent="0.25">
      <c r="A89" s="4"/>
      <c r="B89" s="4"/>
      <c r="C89" s="8"/>
      <c r="D89" s="9"/>
      <c r="E89" s="5"/>
    </row>
    <row r="90" spans="1:5" x14ac:dyDescent="0.25">
      <c r="A90" s="4"/>
      <c r="B90" s="62" t="s">
        <v>123</v>
      </c>
      <c r="C90" s="63"/>
      <c r="D90" s="64"/>
      <c r="E90" s="5"/>
    </row>
    <row r="91" spans="1:5" x14ac:dyDescent="0.25">
      <c r="A91" s="4"/>
      <c r="B91" s="61" t="s">
        <v>33</v>
      </c>
      <c r="C91" s="66">
        <v>4.78</v>
      </c>
      <c r="D91" s="66" t="s">
        <v>27</v>
      </c>
      <c r="E91" s="5"/>
    </row>
    <row r="92" spans="1:5" x14ac:dyDescent="0.25">
      <c r="A92" s="4"/>
      <c r="B92" s="58" t="s">
        <v>34</v>
      </c>
      <c r="C92" s="67">
        <f>C91*2</f>
        <v>9.56</v>
      </c>
      <c r="D92" s="67" t="s">
        <v>35</v>
      </c>
      <c r="E92" s="5"/>
    </row>
    <row r="93" spans="1:5" x14ac:dyDescent="0.25">
      <c r="A93" s="4"/>
      <c r="B93" s="61" t="s">
        <v>120</v>
      </c>
      <c r="C93" s="66">
        <f>1/(0.2*0.4)</f>
        <v>12.499999999999998</v>
      </c>
      <c r="D93" s="66" t="s">
        <v>9</v>
      </c>
      <c r="E93" s="5"/>
    </row>
    <row r="94" spans="1:5" x14ac:dyDescent="0.25">
      <c r="A94" s="4"/>
      <c r="B94" s="60" t="s">
        <v>30</v>
      </c>
      <c r="C94" s="66">
        <v>1.05</v>
      </c>
      <c r="D94" s="66" t="s">
        <v>2</v>
      </c>
      <c r="E94" s="5"/>
    </row>
    <row r="95" spans="1:5" x14ac:dyDescent="0.25">
      <c r="A95" s="4"/>
      <c r="B95" s="60" t="s">
        <v>121</v>
      </c>
      <c r="C95" s="66">
        <f>1/(0.2*0.4)</f>
        <v>12.499999999999998</v>
      </c>
      <c r="D95" s="66" t="s">
        <v>9</v>
      </c>
      <c r="E95" s="5"/>
    </row>
    <row r="96" spans="1:5" x14ac:dyDescent="0.25">
      <c r="A96" s="4"/>
      <c r="B96" s="60" t="s">
        <v>122</v>
      </c>
      <c r="C96" s="66">
        <f>1/(0.2*0.4)</f>
        <v>12.499999999999998</v>
      </c>
      <c r="D96" s="66" t="s">
        <v>9</v>
      </c>
      <c r="E96" s="5"/>
    </row>
    <row r="97" spans="1:6" x14ac:dyDescent="0.25">
      <c r="A97" s="4"/>
      <c r="B97" s="60"/>
      <c r="C97" s="59"/>
      <c r="D97" s="59"/>
      <c r="E97" s="5"/>
    </row>
    <row r="98" spans="1:6" x14ac:dyDescent="0.25">
      <c r="A98" s="4"/>
      <c r="B98" s="4"/>
      <c r="C98" s="8"/>
      <c r="D98" s="9"/>
      <c r="E98" s="5"/>
    </row>
    <row r="99" spans="1:6" x14ac:dyDescent="0.25">
      <c r="A99" s="4"/>
      <c r="B99" s="4"/>
      <c r="C99" s="8"/>
      <c r="D99" s="9"/>
      <c r="E99" s="5"/>
    </row>
    <row r="100" spans="1:6" x14ac:dyDescent="0.25">
      <c r="A100" s="4"/>
      <c r="B100" s="4"/>
      <c r="C100" s="8"/>
      <c r="D100" s="9"/>
      <c r="E100" s="5"/>
    </row>
    <row r="101" spans="1:6" x14ac:dyDescent="0.25">
      <c r="A101" s="4"/>
      <c r="B101" s="62" t="s">
        <v>288</v>
      </c>
      <c r="C101" s="63"/>
      <c r="D101" s="64"/>
      <c r="E101" s="5"/>
    </row>
    <row r="102" spans="1:6" x14ac:dyDescent="0.25">
      <c r="A102" s="4"/>
      <c r="B102" s="266" t="s">
        <v>289</v>
      </c>
      <c r="C102" s="66">
        <v>1.05</v>
      </c>
      <c r="D102" s="66" t="s">
        <v>2</v>
      </c>
      <c r="E102" s="5"/>
    </row>
    <row r="103" spans="1:6" x14ac:dyDescent="0.25">
      <c r="A103" s="4"/>
      <c r="B103" s="266" t="s">
        <v>291</v>
      </c>
      <c r="C103" s="66">
        <v>3.6</v>
      </c>
      <c r="D103" s="66" t="s">
        <v>1</v>
      </c>
      <c r="E103" s="5"/>
    </row>
    <row r="104" spans="1:6" x14ac:dyDescent="0.25">
      <c r="A104" s="4"/>
      <c r="B104" s="266" t="s">
        <v>292</v>
      </c>
      <c r="C104" s="66">
        <v>3.6</v>
      </c>
      <c r="D104" s="66" t="s">
        <v>1</v>
      </c>
      <c r="E104" s="5"/>
    </row>
    <row r="105" spans="1:6" x14ac:dyDescent="0.25">
      <c r="A105" s="4"/>
      <c r="B105" s="266" t="s">
        <v>293</v>
      </c>
      <c r="C105" s="66">
        <v>0.4</v>
      </c>
      <c r="D105" s="66" t="s">
        <v>10</v>
      </c>
      <c r="E105" s="5"/>
    </row>
    <row r="106" spans="1:6" x14ac:dyDescent="0.25">
      <c r="A106" s="4"/>
      <c r="B106" s="266" t="s">
        <v>290</v>
      </c>
      <c r="C106" s="66">
        <v>0.2</v>
      </c>
      <c r="D106" s="66" t="s">
        <v>27</v>
      </c>
      <c r="E106" s="5"/>
    </row>
    <row r="107" spans="1:6" x14ac:dyDescent="0.25">
      <c r="A107" s="4"/>
      <c r="B107" s="266" t="s">
        <v>294</v>
      </c>
      <c r="C107" s="66">
        <v>0.02</v>
      </c>
      <c r="D107" s="66" t="s">
        <v>10</v>
      </c>
      <c r="E107" s="5"/>
    </row>
    <row r="108" spans="1:6" x14ac:dyDescent="0.25">
      <c r="A108" s="4"/>
      <c r="B108" s="60"/>
      <c r="C108" s="59"/>
      <c r="D108" s="59"/>
      <c r="E108" s="5"/>
    </row>
    <row r="109" spans="1:6" x14ac:dyDescent="0.25">
      <c r="A109" s="4"/>
      <c r="B109" s="4"/>
      <c r="C109" s="8"/>
      <c r="D109" s="9"/>
      <c r="E109" s="5"/>
    </row>
    <row r="110" spans="1:6" x14ac:dyDescent="0.25">
      <c r="A110" s="4"/>
      <c r="B110" s="4"/>
      <c r="C110" s="8"/>
      <c r="D110" s="9"/>
      <c r="E110" s="5"/>
    </row>
    <row r="111" spans="1:6" x14ac:dyDescent="0.25">
      <c r="A111" s="4"/>
      <c r="B111" s="4"/>
      <c r="C111" s="8"/>
      <c r="D111" s="9"/>
      <c r="E111" s="8"/>
      <c r="F111" s="4"/>
    </row>
    <row r="112" spans="1:6" x14ac:dyDescent="0.25">
      <c r="A112" s="4"/>
      <c r="B112" s="4"/>
      <c r="C112" s="8"/>
      <c r="D112" s="9"/>
      <c r="E112" s="8"/>
      <c r="F112" s="4"/>
    </row>
    <row r="113" spans="1:6" x14ac:dyDescent="0.25">
      <c r="A113" s="27" t="s">
        <v>40</v>
      </c>
      <c r="B113" s="4"/>
      <c r="C113" s="26" t="s">
        <v>41</v>
      </c>
      <c r="D113" s="9"/>
      <c r="E113" s="8"/>
      <c r="F113" s="26"/>
    </row>
    <row r="114" spans="1:6" x14ac:dyDescent="0.25">
      <c r="A114" s="4"/>
      <c r="B114" s="4"/>
      <c r="C114" s="8"/>
      <c r="D114" s="9"/>
      <c r="E114" s="8"/>
      <c r="F114" s="26"/>
    </row>
    <row r="115" spans="1:6" x14ac:dyDescent="0.25">
      <c r="A115" s="4"/>
      <c r="B115" s="4"/>
      <c r="C115" s="8"/>
      <c r="D115" s="9"/>
      <c r="E115" s="8"/>
      <c r="F115" s="26"/>
    </row>
    <row r="116" spans="1:6" x14ac:dyDescent="0.25">
      <c r="A116" s="4"/>
      <c r="B116" s="4"/>
      <c r="C116" s="8"/>
      <c r="D116" s="9"/>
      <c r="E116" s="8"/>
      <c r="F116" s="26"/>
    </row>
    <row r="117" spans="1:6" x14ac:dyDescent="0.25">
      <c r="A117" s="28" t="s">
        <v>42</v>
      </c>
      <c r="C117" s="29"/>
      <c r="D117" s="30" t="s">
        <v>43</v>
      </c>
      <c r="E117" s="31"/>
      <c r="F117" s="26"/>
    </row>
    <row r="118" spans="1:6" x14ac:dyDescent="0.25">
      <c r="A118" s="4"/>
      <c r="B118" s="9"/>
      <c r="C118" s="8"/>
      <c r="D118" s="9"/>
      <c r="E118" s="31"/>
      <c r="F118" s="26"/>
    </row>
    <row r="119" spans="1:6" x14ac:dyDescent="0.25">
      <c r="A119" s="9"/>
      <c r="B119" s="4"/>
      <c r="C119" s="31"/>
      <c r="D119" s="9"/>
      <c r="E119" s="31"/>
      <c r="F119" s="26"/>
    </row>
    <row r="120" spans="1:6" x14ac:dyDescent="0.25">
      <c r="A120" s="9"/>
      <c r="B120" s="4"/>
      <c r="C120" s="31"/>
      <c r="D120" s="9"/>
      <c r="E120" s="31"/>
      <c r="F120" s="26"/>
    </row>
    <row r="121" spans="1:6" x14ac:dyDescent="0.25">
      <c r="A121" s="27"/>
      <c r="B121" s="7" t="s">
        <v>44</v>
      </c>
      <c r="C121" s="8"/>
      <c r="D121" s="9"/>
      <c r="E121" s="8"/>
      <c r="F121" s="26"/>
    </row>
    <row r="122" spans="1:6" x14ac:dyDescent="0.25">
      <c r="A122" s="4"/>
      <c r="B122" s="4"/>
      <c r="C122" s="8"/>
      <c r="D122" s="9"/>
      <c r="E122" s="8"/>
      <c r="F122" s="26"/>
    </row>
    <row r="123" spans="1:6" x14ac:dyDescent="0.25">
      <c r="A123" s="7"/>
      <c r="B123" s="4"/>
      <c r="C123" s="8"/>
      <c r="D123" s="9"/>
      <c r="E123" s="8"/>
      <c r="F123" s="26"/>
    </row>
    <row r="124" spans="1:6" x14ac:dyDescent="0.25">
      <c r="A124" s="9"/>
      <c r="B124" s="4"/>
      <c r="C124" s="8"/>
      <c r="D124" s="9"/>
      <c r="E124" s="8"/>
      <c r="F124" s="26"/>
    </row>
    <row r="125" spans="1:6" x14ac:dyDescent="0.25">
      <c r="A125" s="4"/>
      <c r="B125" s="30" t="s">
        <v>45</v>
      </c>
      <c r="C125" s="6"/>
      <c r="D125" s="9"/>
      <c r="E125" s="8"/>
      <c r="F125" s="26"/>
    </row>
    <row r="126" spans="1:6" x14ac:dyDescent="0.25">
      <c r="A126" s="4"/>
      <c r="C126" s="31"/>
      <c r="D126" s="9"/>
      <c r="E126" s="8"/>
      <c r="F126" s="26"/>
    </row>
    <row r="127" spans="1:6" x14ac:dyDescent="0.25">
      <c r="A127" s="4"/>
      <c r="B127" s="4"/>
      <c r="C127" s="8"/>
      <c r="D127" s="9"/>
      <c r="E127" s="8"/>
      <c r="F127" s="26"/>
    </row>
    <row r="128" spans="1:6" x14ac:dyDescent="0.25">
      <c r="A128" s="4"/>
      <c r="B128" s="4"/>
      <c r="C128" s="8"/>
      <c r="D128" s="9"/>
      <c r="E128" s="8"/>
      <c r="F128" s="26"/>
    </row>
    <row r="129" spans="1:6" x14ac:dyDescent="0.25">
      <c r="A129" s="27" t="s">
        <v>46</v>
      </c>
      <c r="B129" s="249" t="s">
        <v>185</v>
      </c>
      <c r="C129" s="8"/>
      <c r="D129" s="9"/>
      <c r="E129" s="8"/>
      <c r="F129" s="26"/>
    </row>
    <row r="130" spans="1:6" x14ac:dyDescent="0.25">
      <c r="A130" s="4"/>
      <c r="B130" s="4" t="s">
        <v>47</v>
      </c>
      <c r="C130" s="8"/>
      <c r="D130" s="9"/>
      <c r="E130" s="8"/>
      <c r="F130" s="26"/>
    </row>
    <row r="131" spans="1:6" x14ac:dyDescent="0.25">
      <c r="A131" s="32"/>
      <c r="B131" s="33" t="s">
        <v>48</v>
      </c>
      <c r="C131" s="34"/>
      <c r="D131" s="35"/>
      <c r="E131" s="8"/>
      <c r="F131" s="26"/>
    </row>
    <row r="132" spans="1:6" x14ac:dyDescent="0.25">
      <c r="A132" s="32"/>
      <c r="B132" s="36"/>
      <c r="C132" s="37"/>
      <c r="D132" s="9"/>
      <c r="E132" s="8"/>
      <c r="F132" s="26"/>
    </row>
    <row r="137" spans="1:6" x14ac:dyDescent="0.25">
      <c r="A137" s="4"/>
      <c r="B137" s="4"/>
      <c r="C137" s="8"/>
      <c r="D137" s="9"/>
      <c r="E137" s="8"/>
      <c r="F137" s="4"/>
    </row>
    <row r="138" spans="1:6" x14ac:dyDescent="0.25">
      <c r="A138" s="4"/>
      <c r="B138" s="4"/>
      <c r="C138" s="8"/>
      <c r="D138" s="9"/>
      <c r="E138" s="8"/>
      <c r="F138" s="4"/>
    </row>
    <row r="139" spans="1:6" x14ac:dyDescent="0.25">
      <c r="A139" s="4"/>
      <c r="B139" s="4"/>
      <c r="C139" s="8"/>
      <c r="D139" s="9"/>
      <c r="E139" s="8"/>
      <c r="F139" s="4"/>
    </row>
    <row r="140" spans="1:6" x14ac:dyDescent="0.25">
      <c r="A140" s="4"/>
      <c r="B140" s="4"/>
      <c r="C140" s="8"/>
      <c r="D140" s="9"/>
      <c r="E140" s="8"/>
      <c r="F140" s="4"/>
    </row>
    <row r="141" spans="1:6" x14ac:dyDescent="0.25">
      <c r="A141" s="4"/>
      <c r="B141" s="4"/>
      <c r="C141" s="8"/>
      <c r="D141" s="9"/>
      <c r="E141" s="8"/>
      <c r="F141" s="4"/>
    </row>
    <row r="142" spans="1:6" x14ac:dyDescent="0.25">
      <c r="A142" s="4"/>
      <c r="B142" s="4"/>
      <c r="C142" s="8"/>
      <c r="D142" s="9"/>
      <c r="E142" s="8"/>
      <c r="F142" s="4"/>
    </row>
    <row r="143" spans="1:6" x14ac:dyDescent="0.25">
      <c r="A143" s="4"/>
      <c r="B143" s="4"/>
      <c r="C143" s="8"/>
      <c r="D143" s="9"/>
      <c r="E143" s="8"/>
      <c r="F143" s="4"/>
    </row>
    <row r="144" spans="1:6" x14ac:dyDescent="0.25">
      <c r="A144" s="4"/>
      <c r="B144" s="4"/>
      <c r="C144" s="8"/>
      <c r="D144" s="9"/>
      <c r="E144" s="8"/>
      <c r="F144" s="4"/>
    </row>
  </sheetData>
  <autoFilter ref="A3:F144">
    <filterColumn colId="1" showButton="0"/>
    <filterColumn colId="2" showButton="0"/>
    <filterColumn colId="3" showButton="0"/>
    <filterColumn colId="4" showButton="0"/>
  </autoFilter>
  <mergeCells count="3">
    <mergeCell ref="B3:G3"/>
    <mergeCell ref="B4:G4"/>
    <mergeCell ref="B6:G6"/>
  </mergeCells>
  <phoneticPr fontId="9" type="noConversion"/>
  <printOptions horizontalCentered="1"/>
  <pageMargins left="0.23622047244094491" right="0.25" top="0.3149606299212598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Mezcla (2)</vt:lpstr>
      <vt:lpstr> Presupuesto Cancha</vt:lpstr>
      <vt:lpstr>Analisis H.A.</vt:lpstr>
      <vt:lpstr>' Presupuesto Cancha'!Área_de_impresión</vt:lpstr>
      <vt:lpstr>'Analisis H.A.'!Área_de_impresión</vt:lpstr>
      <vt:lpstr>' Presupuesto Cancha'!Títulos_a_imprimir</vt:lpstr>
      <vt:lpstr>'Analisis H.A.'!Títulos_a_imprimir</vt:lpstr>
    </vt:vector>
  </TitlesOfParts>
  <Company>OFICINA DE INGS. SUPERVISORES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FRANKLIN ANTONIO FARIAS</dc:creator>
  <cp:lastModifiedBy>aaa</cp:lastModifiedBy>
  <cp:lastPrinted>2009-03-23T05:55:23Z</cp:lastPrinted>
  <dcterms:created xsi:type="dcterms:W3CDTF">1997-11-14T03:33:21Z</dcterms:created>
  <dcterms:modified xsi:type="dcterms:W3CDTF">2026-02-20T15:28:26Z</dcterms:modified>
</cp:coreProperties>
</file>